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55" windowWidth="11025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'Arkusz1'!$A$1:$H$217</definedName>
    <definedName name="_xlnm.Print_Area" localSheetId="1">'Arkusz2'!$A$1:$F$45</definedName>
  </definedNames>
  <calcPr fullCalcOnLoad="1"/>
</workbook>
</file>

<file path=xl/sharedStrings.xml><?xml version="1.0" encoding="utf-8"?>
<sst xmlns="http://schemas.openxmlformats.org/spreadsheetml/2006/main" count="364" uniqueCount="264">
  <si>
    <t>Rozdział</t>
  </si>
  <si>
    <t>Klasyfikacja budżetowa</t>
  </si>
  <si>
    <t>Prace geodezyjno-urządzeniowe na potrzeby rolnictwa</t>
  </si>
  <si>
    <t>Gospodarka gruntami i nieruchomościami</t>
  </si>
  <si>
    <t>Nadzór budowlany</t>
  </si>
  <si>
    <t>Urzędy Wojewódzkie</t>
  </si>
  <si>
    <t>Starostwo Powiatowe</t>
  </si>
  <si>
    <t>Komisje poborowe</t>
  </si>
  <si>
    <t>Komenda powiatowa PSP</t>
  </si>
  <si>
    <t>Część wyrównawcza subwencji ogólnej dla powiatów</t>
  </si>
  <si>
    <t>Domy pomocy społecznej</t>
  </si>
  <si>
    <t>Zespoły do spraw orzekania o stopniu niepełnosprawności</t>
  </si>
  <si>
    <t>Internaty i bursy szkolne</t>
  </si>
  <si>
    <t>Dotacja celowa otrzymana z budżetu państwa na zadania bieżące z zakresu administracji rządowej oraz inne zadania zlecone ustawami realizowane przez powiat</t>
  </si>
  <si>
    <t>Razem rozdział 01005</t>
  </si>
  <si>
    <t>Razem dział 010</t>
  </si>
  <si>
    <t>Dział 710 Działalność usługowa</t>
  </si>
  <si>
    <t>Dział 750 Administracja Publiczna</t>
  </si>
  <si>
    <t>Opracowania geodezyjne i kartog.</t>
  </si>
  <si>
    <t>Dział 700 Gospodarka mieszkaniowa</t>
  </si>
  <si>
    <t>Razem dział 710</t>
  </si>
  <si>
    <t>Wpływy z opłaty komunikacyjnej</t>
  </si>
  <si>
    <t>Wpływy z usług</t>
  </si>
  <si>
    <t>Pozostałe odsetki</t>
  </si>
  <si>
    <t>Razem rozdział 75045</t>
  </si>
  <si>
    <t>Razem rozdział 75020</t>
  </si>
  <si>
    <t>Razem rozdział 75411</t>
  </si>
  <si>
    <t>Udziały powiatów w podatkach stanowiacych dochód budżetu pańtwa</t>
  </si>
  <si>
    <t>Podatek dochodowy od osób fizycznych</t>
  </si>
  <si>
    <t>Razem rozdział 75622</t>
  </si>
  <si>
    <t>Razem dział 756</t>
  </si>
  <si>
    <t>Dział 754 Bezpieczeństwo publiczne i ochrona p.poż.</t>
  </si>
  <si>
    <t>Dział 758 Różne rozliczenia</t>
  </si>
  <si>
    <t>Część oświatowa subwencji ogólnej</t>
  </si>
  <si>
    <t>Dział 801 Oświata i wychowanie</t>
  </si>
  <si>
    <t>Razem rozdział 80120</t>
  </si>
  <si>
    <t>Wpływy z róznych dochodów</t>
  </si>
  <si>
    <t>Razem dział 801</t>
  </si>
  <si>
    <t>Dział 851 Ochrona zdrowia</t>
  </si>
  <si>
    <t>Razem dział 851</t>
  </si>
  <si>
    <t>Razem rozdział 85321</t>
  </si>
  <si>
    <t>Razem dział 853</t>
  </si>
  <si>
    <t>Wpływy z różnych opłat</t>
  </si>
  <si>
    <t>Razem rozdział 85410</t>
  </si>
  <si>
    <t>Razem dział 854</t>
  </si>
  <si>
    <t>Ogółem dochody</t>
  </si>
  <si>
    <t>Dział 854 Edukacyjna opieka wychowawcza</t>
  </si>
  <si>
    <t>Razem dział 758</t>
  </si>
  <si>
    <t>02001</t>
  </si>
  <si>
    <t>Razem dział 020</t>
  </si>
  <si>
    <t>Razem rozdział 02001</t>
  </si>
  <si>
    <t>Razem rozdział 70005</t>
  </si>
  <si>
    <t>Razem dział 700</t>
  </si>
  <si>
    <t>Razem dział 750</t>
  </si>
  <si>
    <t xml:space="preserve"> Dział 756  Dochody od os. prawnych, osób fizycznych i od innych jedn. nie pos. osobowości prawnej.</t>
  </si>
  <si>
    <t>Szkoły zawodowe</t>
  </si>
  <si>
    <t>Razem rozdział 80130</t>
  </si>
  <si>
    <t xml:space="preserve">Dotacje celowe otrzymane z budżetu państwa na realizację zadań własnych powiatu </t>
  </si>
  <si>
    <t>Pomoc materialna dla uczniów</t>
  </si>
  <si>
    <t>Razem rozdział 85415</t>
  </si>
  <si>
    <t>Razem dział 754</t>
  </si>
  <si>
    <t>Gospodarka leśna</t>
  </si>
  <si>
    <t>Razem rozdział 85156</t>
  </si>
  <si>
    <t>01005</t>
  </si>
  <si>
    <t>Składki na ubezpieczenia zdrowotne oraz świadczenia dla osób nie objetych obowiązkiem ubezpieczenia zdrowotnego</t>
  </si>
  <si>
    <t>Dział 010 Rolnictwo i łowiectwo</t>
  </si>
  <si>
    <t>Paragraf</t>
  </si>
  <si>
    <t>Środki na dofinansowanie własnych zadań bieżących powiatów, pozyskane z innych źródeł</t>
  </si>
  <si>
    <t>Razem rozdział 85202</t>
  </si>
  <si>
    <t>Razem dział 852</t>
  </si>
  <si>
    <t>Dział 852 Pomoc społeczna</t>
  </si>
  <si>
    <t>Dział 853 Pozostałe zadania w zakresie polityki społecznej</t>
  </si>
  <si>
    <t>Część równoważąca subwencji ogólnej dla Powiatów</t>
  </si>
  <si>
    <t>Podatek dochodowy od osób prawnych</t>
  </si>
  <si>
    <t>Rodzaj dochodów</t>
  </si>
  <si>
    <t>Struktura dochodów</t>
  </si>
  <si>
    <t>Dochody ogółem w tym</t>
  </si>
  <si>
    <t>Dochody własne</t>
  </si>
  <si>
    <t>Dotacje celowe</t>
  </si>
  <si>
    <t>Subwencje</t>
  </si>
  <si>
    <t>Dochody własne w tym</t>
  </si>
  <si>
    <t>Udziały w podatku dochodowym od osób prawnych</t>
  </si>
  <si>
    <t>Udziały w podatku dochodowym od osób fizycznych</t>
  </si>
  <si>
    <t>Dochody z czynszu i dzierzawy</t>
  </si>
  <si>
    <t>Odsetki bankowe</t>
  </si>
  <si>
    <t>Wpłata do budzetu części zysku gosp.pom.</t>
  </si>
  <si>
    <t>Środki otrzymane od poz. js f.p. na real.zad.b..jedn.s.f.p.</t>
  </si>
  <si>
    <t>Dotacje celowe w tym</t>
  </si>
  <si>
    <t>Dot.cel.na zadania zakresu adm.rzadowej</t>
  </si>
  <si>
    <t>Dot. na zadania własne powiatu</t>
  </si>
  <si>
    <t>Dot.cel. Otrzymane z budzetu państwa na zdania bieżace real. Przez powiat na podst. Poroz. Org. Adm. Rzadowej</t>
  </si>
  <si>
    <t>Dot.cel. Od sam.województwa</t>
  </si>
  <si>
    <t>Subwencje ogólne w tym</t>
  </si>
  <si>
    <t>Oświatowa</t>
  </si>
  <si>
    <t>Wyrównawcza</t>
  </si>
  <si>
    <t>Równoważąca</t>
  </si>
  <si>
    <t xml:space="preserve">Dot.cel. Otrzymane z budzetu państwa na zdania inwestycyjne </t>
  </si>
  <si>
    <t>Dot.cel. Otrz. Od gminy</t>
  </si>
  <si>
    <t>Sporzadziła: Barbara Myślińska</t>
  </si>
  <si>
    <t>0920</t>
  </si>
  <si>
    <t>0750</t>
  </si>
  <si>
    <t>0970</t>
  </si>
  <si>
    <t>0690</t>
  </si>
  <si>
    <t>0420</t>
  </si>
  <si>
    <t>0830</t>
  </si>
  <si>
    <t>Dotacja celowa otrzymana z budżetu państwa na zadania bieżące realizowane przez powiat na podstawie porozumień z organami administracji rządowej</t>
  </si>
  <si>
    <t>0010</t>
  </si>
  <si>
    <t>0020</t>
  </si>
  <si>
    <t>Dotacje otrzymane z funduszy celowych na realizację zadań bieżących j. s. f.p.</t>
  </si>
  <si>
    <t>Razem rozdział 75011</t>
  </si>
  <si>
    <t>Razem rozdział 71015</t>
  </si>
  <si>
    <t>Razem rozdział 71014</t>
  </si>
  <si>
    <t>Razem rozdział 71013</t>
  </si>
  <si>
    <t>Dotacje otrzymane z Funduszy celowych</t>
  </si>
  <si>
    <t>Zmniejszenie</t>
  </si>
  <si>
    <t>Zwiększenie</t>
  </si>
  <si>
    <t>PFRON</t>
  </si>
  <si>
    <t>Szkoły podstawowe specjalne</t>
  </si>
  <si>
    <t>Wpływy z różnych dochodów</t>
  </si>
  <si>
    <t>Razem rozdział 80102</t>
  </si>
  <si>
    <t>Pozostałaq działalność</t>
  </si>
  <si>
    <t>2320</t>
  </si>
  <si>
    <t>Dotacje celowe otrzymane z powiatu na zadania bieżące realizowane na podstawie porozumień(umów) między jst</t>
  </si>
  <si>
    <t>Razem rozdział 85324</t>
  </si>
  <si>
    <t>Razem rozdział 85395</t>
  </si>
  <si>
    <t>2310</t>
  </si>
  <si>
    <t>85204</t>
  </si>
  <si>
    <t>Razem rozdział 85204</t>
  </si>
  <si>
    <t>Dotacje celowe otrzymane od powiatu wna realizowanie zadańw ramach porozumioeń</t>
  </si>
  <si>
    <t>75618</t>
  </si>
  <si>
    <t>Wpływy z innych opłat stanowiące dochody jst na podstawie ustaw</t>
  </si>
  <si>
    <t>Wpływy zopłaty komunikacyjnej</t>
  </si>
  <si>
    <t>wskaźnik %</t>
  </si>
  <si>
    <t>Otzrymane spadki, darowizny</t>
  </si>
  <si>
    <t>Dotacje cel.otrzymane od powiatu na realizacje zadań w ramach poroz.</t>
  </si>
  <si>
    <t>Środki na uzupełnienie dochodów powiatu</t>
  </si>
  <si>
    <t>Razem rozdział 75618</t>
  </si>
  <si>
    <t>2920</t>
  </si>
  <si>
    <t>Dochody z najmu i dzierżawy</t>
  </si>
  <si>
    <t>Wpływy ze sprzedaży wyrobów</t>
  </si>
  <si>
    <t>Wpłwy ze sprzedaży składników majątkowych</t>
  </si>
  <si>
    <t>80309</t>
  </si>
  <si>
    <t>2328</t>
  </si>
  <si>
    <t>2329</t>
  </si>
  <si>
    <t>Razem rozdział 80309</t>
  </si>
  <si>
    <t>Razem dział 803</t>
  </si>
  <si>
    <t>2448</t>
  </si>
  <si>
    <t>Podpisy członków Zarządu:</t>
  </si>
  <si>
    <t>1. Stanisław Drozdowski     ............................................</t>
  </si>
  <si>
    <t>3. Henryk Pawlina                ..........................................</t>
  </si>
  <si>
    <t>5. Alfons Buda                       ..........................................</t>
  </si>
  <si>
    <t>4. Iwona Jurek                       .........................................</t>
  </si>
  <si>
    <t>2. Jan Spirka                          .........................................</t>
  </si>
  <si>
    <t>85333</t>
  </si>
  <si>
    <t>Powiatowe urzędy pracy</t>
  </si>
  <si>
    <t>2708</t>
  </si>
  <si>
    <t>Razem rozdział 85333</t>
  </si>
  <si>
    <t>60014</t>
  </si>
  <si>
    <t>Dział 600 Transport i łączność</t>
  </si>
  <si>
    <t>Razem rozdział 60014</t>
  </si>
  <si>
    <t>Razem dział 600</t>
  </si>
  <si>
    <t>Drogi publiczne i powiatowe</t>
  </si>
  <si>
    <t>2400</t>
  </si>
  <si>
    <t>Wpływy do budżetu nadwyżki dochodów własnych lub srodków obrotowych</t>
  </si>
  <si>
    <t>Zwiększenie dochodów o kwotę 306.626,00zł.</t>
  </si>
  <si>
    <t xml:space="preserve">Środki na dofinansowanie własnych inwestycji gmin, powiatów, samorządów województw, pozyskane z innych źródeł </t>
  </si>
  <si>
    <t>6298</t>
  </si>
  <si>
    <t>Pozostałe odasetki</t>
  </si>
  <si>
    <t>0840</t>
  </si>
  <si>
    <t>0960</t>
  </si>
  <si>
    <t>85218</t>
  </si>
  <si>
    <t>Razem rozdział 85218</t>
  </si>
  <si>
    <t>85406</t>
  </si>
  <si>
    <t>Razem rozdział 85406</t>
  </si>
  <si>
    <t>Sporządziła: Anna Hajduk-Kowalczyk</t>
  </si>
  <si>
    <t>2700</t>
  </si>
  <si>
    <t>Pozostała działalność</t>
  </si>
  <si>
    <t>85295</t>
  </si>
  <si>
    <t>6290</t>
  </si>
  <si>
    <t>Licea ogólnokształcace</t>
  </si>
  <si>
    <t>Poradnia Psychologiczno-Pedagogiczna</t>
  </si>
  <si>
    <t>Razem rozdział 85295</t>
  </si>
  <si>
    <t>Razem rozdział 85297</t>
  </si>
  <si>
    <t>Rodziny zastepcze i własne</t>
  </si>
  <si>
    <t>Środki na dofiinansowanie własnych inwestycji gmin, powiatów, samorządów województw, pozyskane z innych źródeł</t>
  </si>
  <si>
    <t>Wpływy ze sprzedazy wyrobów</t>
  </si>
  <si>
    <t>otrzymane spadki, darowizny</t>
  </si>
  <si>
    <t>Środki na dofinansowanie własnych inwestycji gmin, powiatów, samorządów województw, pozyskanme z innych źródeł</t>
  </si>
  <si>
    <t>Dotacje celowe na realizację inwestycji i zakupów inwestycyjnych własnych powiatów</t>
  </si>
  <si>
    <t>Wskaźnik %</t>
  </si>
  <si>
    <t>Dotacje celowe otrzymane z gminy na zadania bieżące realizowane na podstawie porozumień między jst</t>
  </si>
  <si>
    <t>Wplywy z róznych opłat</t>
  </si>
  <si>
    <t>71015</t>
  </si>
  <si>
    <t>85202</t>
  </si>
  <si>
    <t>85201</t>
  </si>
  <si>
    <t>Razem rozdział 85201</t>
  </si>
  <si>
    <t>Placowki opiekunczo-wychowawcze</t>
  </si>
  <si>
    <t>Powiatowe centra pomocy rodzinie</t>
  </si>
  <si>
    <t>2130</t>
  </si>
  <si>
    <t>85220</t>
  </si>
  <si>
    <t>Jednostki specjalistyczne poradnictwa, mieszkania chronione i ośrodki interwencji kryzysowej</t>
  </si>
  <si>
    <t>Dotacje celowe otrzymane z budżetu państwa na zadania bieżące realizowane przez powiat</t>
  </si>
  <si>
    <t>Dział 751 Urzędy naczelnych organów wladzy państwowej,kontroli i ochrony prawa oraz sądownictwa</t>
  </si>
  <si>
    <t>Razem dział 751</t>
  </si>
  <si>
    <t>Razem rozdział 75109</t>
  </si>
  <si>
    <t>2360</t>
  </si>
  <si>
    <t>Pozostala działalność</t>
  </si>
  <si>
    <t>80195</t>
  </si>
  <si>
    <t>01008</t>
  </si>
  <si>
    <t>Melioracje wodne</t>
  </si>
  <si>
    <t>Dochody jst zwiazane z realizacja zadań z zakresu administracji rządowej oraz innych zadań zleconych ustawami</t>
  </si>
  <si>
    <t>Razem rozdział 01008</t>
  </si>
  <si>
    <t>Dochody jst związane z realizacja zadań z zakresu administracji rządowej oraz innych zadań zleconych ustawami</t>
  </si>
  <si>
    <t>Razem rozdział 80195</t>
  </si>
  <si>
    <t>Dział 020 Leśnictwo</t>
  </si>
  <si>
    <t>Dział 803 Szkolnictwo wyższe</t>
  </si>
  <si>
    <t>wpływy z różnych opłat</t>
  </si>
  <si>
    <t>Prace geodezyjne i kartograficzne ( nieinwestycyjne)</t>
  </si>
  <si>
    <t>Wybory do rad gmin, rad powiatów i sejmików województw, wybory wójtów, burmistrzów i prezydentów miast oraz referenda gminne, powiatowe i wojewódzkie</t>
  </si>
  <si>
    <t>Pomoc materialna dla studentów i doktorantów</t>
  </si>
  <si>
    <t>Dotacje celowe otrzymane z powiatu na zadania bieżące realizowanie na podstawie porozumień między jst</t>
  </si>
  <si>
    <t xml:space="preserve">Dotacje celowe otrzymane z budżetu państwa na realizację bieżących zadań własnych powiatu </t>
  </si>
  <si>
    <t>Dotacje otrzymane z f-szy celowych na realizacje zadań bieżących j.s.f.p.</t>
  </si>
  <si>
    <t>Dotacje otrzymane od Samorządu Województwa na zadania bieżące realizowane na podstawie porozumień między jst</t>
  </si>
  <si>
    <t>Prognoza dochodów budżetowych Powiatu Sępoleńskiego na rok 2008</t>
  </si>
  <si>
    <t>Przewidywane  wykonanie roku 2007</t>
  </si>
  <si>
    <t>Plan na 2008 r.</t>
  </si>
  <si>
    <t>Tabela nr 1 - Prognoza planu dochodów budżetu Powiatu Sepoleńskiego na rok 2008 według źródeł</t>
  </si>
  <si>
    <t>Przewidywane wykonanie roku 2007</t>
  </si>
  <si>
    <t>Plan na 2008r.</t>
  </si>
  <si>
    <t>Dział 630 Turystyka</t>
  </si>
  <si>
    <t>Zadania w zakresie upowszechniania turystyki</t>
  </si>
  <si>
    <t>0770</t>
  </si>
  <si>
    <t>Wpłaty z tytułu odpłatnego nabycia prawa własności oraz prawa użytkowania wieczystego nieruchomości</t>
  </si>
  <si>
    <t>6410</t>
  </si>
  <si>
    <t>2330</t>
  </si>
  <si>
    <t>Dotacje celowe otrzymane z samorzadu województwa na zadania bieżące realizowanie na podstawie porozumień między jst</t>
  </si>
  <si>
    <t>Szkolne schronisko młodzieżowe</t>
  </si>
  <si>
    <t>Razem rozdział 85417</t>
  </si>
  <si>
    <t>Dochody zwiazane z realizacją zadań z zakresu administracji rządowej oraz innych zadań zleconych ustawami</t>
  </si>
  <si>
    <t>80148</t>
  </si>
  <si>
    <t>Stołówki szkolne</t>
  </si>
  <si>
    <t>wpływy z usług</t>
  </si>
  <si>
    <t>Razem rozdział 63003</t>
  </si>
  <si>
    <t>Razem dział 630</t>
  </si>
  <si>
    <t>Razem rozdział 80148</t>
  </si>
  <si>
    <t>6430</t>
  </si>
  <si>
    <t>Dotacje celowe  otrzymane z budżetu państwa na realizację inwestycji i zakupów inwestycyjnych własnych powiatu</t>
  </si>
  <si>
    <t>6300</t>
  </si>
  <si>
    <t>Wpływy z tytułu pomocy finansowej udzielonej między jst na dofinansowanie własnych zadań inwestycyjnych i zakupów inwestycyjnych</t>
  </si>
  <si>
    <t>0490</t>
  </si>
  <si>
    <t>80197</t>
  </si>
  <si>
    <t>Gospodarstwa pomocnicze</t>
  </si>
  <si>
    <t>Razem rozdział 80197</t>
  </si>
  <si>
    <t>2380</t>
  </si>
  <si>
    <t>Wpłata do budżetu części zysku gospodarstw pomocniczych</t>
  </si>
  <si>
    <t>85141</t>
  </si>
  <si>
    <t>Ratownictwo medyczne</t>
  </si>
  <si>
    <t>Otrzymane spadki, zapisy i darowizny w postaci pieniężnej</t>
  </si>
  <si>
    <t>Razem rozdział 85141</t>
  </si>
  <si>
    <t>Dotacje celowe otrzymane z budżetu państwa na inwestycje i zakupy inwestycyjne z zakresu administracji rzadowej oraz inne zadania zlecone ustawami realizowane przez powiat</t>
  </si>
  <si>
    <t>Załącznik  nr 1a do uchwały budżetowej Powiatu Sepoleńskiego na rok 2008</t>
  </si>
  <si>
    <t>2460</t>
  </si>
  <si>
    <t>Środki otrzymane od pozostałych jednostek zaliczanych do sektora finansów publicznych na realizację zadań bieżących jednostek zaliczanych do sektora finasów publicznych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</si>
</sst>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0\ _z_ł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#,##0.00_ ;[Red]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.0%"/>
    <numFmt numFmtId="174" formatCode="#,##0.0\ _z_ł"/>
    <numFmt numFmtId="175" formatCode="#,##0\ _z_ł"/>
    <numFmt numFmtId="176" formatCode="#,##0.0000\ _z_ł"/>
    <numFmt numFmtId="177" formatCode="_-* #,##0.0\ _z_ł_-;\-* #,##0.0\ _z_ł_-;_-* &quot;-&quot;??\ _z_ł_-;_-@_-"/>
    <numFmt numFmtId="178" formatCode="_-* #,##0\ _z_ł_-;\-* #,##0\ _z_ł_-;_-* &quot;-&quot;??\ _z_ł_-;_-@_-"/>
    <numFmt numFmtId="179" formatCode="#,##0.000_ ;[Red]\-#,##0.000\ "/>
    <numFmt numFmtId="180" formatCode="0.000"/>
    <numFmt numFmtId="181" formatCode="#,##0_ ;[Red]\-#,##0\ "/>
  </numFmts>
  <fonts count="27">
    <font>
      <sz val="10"/>
      <name val="Arial CE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 CE"/>
      <family val="0"/>
    </font>
    <font>
      <b/>
      <i/>
      <sz val="8"/>
      <name val="Times New Roman Baltic"/>
      <family val="1"/>
    </font>
    <font>
      <b/>
      <i/>
      <sz val="8"/>
      <name val="Arial CE"/>
      <family val="0"/>
    </font>
    <font>
      <sz val="10"/>
      <name val="Times New Roman"/>
      <family val="1"/>
    </font>
    <font>
      <b/>
      <sz val="16"/>
      <color indexed="18"/>
      <name val="Book Antiqua"/>
      <family val="1"/>
    </font>
    <font>
      <sz val="12"/>
      <name val="Arial CE"/>
      <family val="2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8"/>
      <name val="Times New Roman"/>
      <family val="1"/>
    </font>
    <font>
      <b/>
      <i/>
      <sz val="12"/>
      <name val="Times New Roman Baltic"/>
      <family val="1"/>
    </font>
    <font>
      <b/>
      <i/>
      <sz val="12"/>
      <name val="Times New Roman"/>
      <family val="1"/>
    </font>
    <font>
      <i/>
      <sz val="10"/>
      <name val="Arial CE"/>
      <family val="2"/>
    </font>
    <font>
      <i/>
      <sz val="9"/>
      <name val="Times New Roman"/>
      <family val="1"/>
    </font>
    <font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14"/>
      <color indexed="18"/>
      <name val="Times New Roman"/>
      <family val="1"/>
    </font>
    <font>
      <b/>
      <u val="single"/>
      <sz val="10"/>
      <name val="Arial CE"/>
      <family val="0"/>
    </font>
    <font>
      <u val="single"/>
      <sz val="10"/>
      <name val="Times New Roman"/>
      <family val="1"/>
    </font>
    <font>
      <b/>
      <i/>
      <sz val="1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125">
        <fgColor indexed="40"/>
        <bgColor indexed="4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4" fontId="15" fillId="0" borderId="1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vertical="center" wrapText="1"/>
    </xf>
    <xf numFmtId="4" fontId="15" fillId="0" borderId="3" xfId="0" applyNumberFormat="1" applyFont="1" applyFill="1" applyBorder="1" applyAlignment="1">
      <alignment/>
    </xf>
    <xf numFmtId="0" fontId="15" fillId="0" borderId="4" xfId="0" applyFont="1" applyBorder="1" applyAlignment="1">
      <alignment vertical="center" wrapText="1"/>
    </xf>
    <xf numFmtId="4" fontId="15" fillId="0" borderId="5" xfId="0" applyNumberFormat="1" applyFont="1" applyBorder="1" applyAlignment="1">
      <alignment/>
    </xf>
    <xf numFmtId="4" fontId="15" fillId="0" borderId="6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4" fontId="15" fillId="0" borderId="3" xfId="0" applyNumberFormat="1" applyFont="1" applyBorder="1" applyAlignment="1">
      <alignment/>
    </xf>
    <xf numFmtId="0" fontId="3" fillId="3" borderId="10" xfId="0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3" xfId="0" applyNumberFormat="1" applyFont="1" applyFill="1" applyBorder="1" applyAlignment="1">
      <alignment/>
    </xf>
    <xf numFmtId="0" fontId="3" fillId="3" borderId="2" xfId="0" applyFont="1" applyFill="1" applyBorder="1" applyAlignment="1">
      <alignment vertical="center" wrapText="1"/>
    </xf>
    <xf numFmtId="4" fontId="3" fillId="3" borderId="12" xfId="0" applyNumberFormat="1" applyFont="1" applyFill="1" applyBorder="1" applyAlignment="1">
      <alignment/>
    </xf>
    <xf numFmtId="0" fontId="15" fillId="0" borderId="13" xfId="0" applyFont="1" applyBorder="1" applyAlignment="1">
      <alignment vertical="center" wrapText="1"/>
    </xf>
    <xf numFmtId="49" fontId="9" fillId="4" borderId="10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7" fillId="0" borderId="0" xfId="0" applyNumberFormat="1" applyFont="1" applyFill="1" applyBorder="1" applyAlignment="1">
      <alignment horizontal="right" vertical="center" wrapText="1"/>
    </xf>
    <xf numFmtId="49" fontId="9" fillId="5" borderId="15" xfId="0" applyNumberFormat="1" applyFont="1" applyFill="1" applyBorder="1" applyAlignment="1">
      <alignment horizontal="center" vertical="center"/>
    </xf>
    <xf numFmtId="49" fontId="9" fillId="5" borderId="15" xfId="0" applyNumberFormat="1" applyFont="1" applyFill="1" applyBorder="1" applyAlignment="1">
      <alignment horizontal="center"/>
    </xf>
    <xf numFmtId="169" fontId="11" fillId="5" borderId="16" xfId="0" applyNumberFormat="1" applyFont="1" applyFill="1" applyBorder="1" applyAlignment="1">
      <alignment wrapText="1"/>
    </xf>
    <xf numFmtId="169" fontId="9" fillId="4" borderId="8" xfId="0" applyNumberFormat="1" applyFont="1" applyFill="1" applyBorder="1" applyAlignment="1">
      <alignment/>
    </xf>
    <xf numFmtId="169" fontId="11" fillId="5" borderId="5" xfId="0" applyNumberFormat="1" applyFont="1" applyFill="1" applyBorder="1" applyAlignment="1">
      <alignment wrapText="1"/>
    </xf>
    <xf numFmtId="169" fontId="9" fillId="6" borderId="8" xfId="0" applyNumberFormat="1" applyFont="1" applyFill="1" applyBorder="1" applyAlignment="1">
      <alignment/>
    </xf>
    <xf numFmtId="169" fontId="11" fillId="5" borderId="17" xfId="0" applyNumberFormat="1" applyFont="1" applyFill="1" applyBorder="1" applyAlignment="1">
      <alignment wrapText="1"/>
    </xf>
    <xf numFmtId="169" fontId="11" fillId="5" borderId="18" xfId="0" applyNumberFormat="1" applyFont="1" applyFill="1" applyBorder="1" applyAlignment="1">
      <alignment wrapText="1"/>
    </xf>
    <xf numFmtId="169" fontId="11" fillId="5" borderId="1" xfId="0" applyNumberFormat="1" applyFont="1" applyFill="1" applyBorder="1" applyAlignment="1">
      <alignment/>
    </xf>
    <xf numFmtId="169" fontId="11" fillId="5" borderId="19" xfId="0" applyNumberFormat="1" applyFont="1" applyFill="1" applyBorder="1" applyAlignment="1">
      <alignment/>
    </xf>
    <xf numFmtId="169" fontId="11" fillId="5" borderId="20" xfId="0" applyNumberFormat="1" applyFont="1" applyFill="1" applyBorder="1" applyAlignment="1">
      <alignment/>
    </xf>
    <xf numFmtId="169" fontId="11" fillId="5" borderId="0" xfId="0" applyNumberFormat="1" applyFont="1" applyFill="1" applyBorder="1" applyAlignment="1">
      <alignment/>
    </xf>
    <xf numFmtId="169" fontId="11" fillId="5" borderId="21" xfId="0" applyNumberFormat="1" applyFont="1" applyFill="1" applyBorder="1" applyAlignment="1">
      <alignment wrapText="1"/>
    </xf>
    <xf numFmtId="169" fontId="16" fillId="5" borderId="18" xfId="0" applyNumberFormat="1" applyFont="1" applyFill="1" applyBorder="1" applyAlignment="1">
      <alignment wrapText="1"/>
    </xf>
    <xf numFmtId="169" fontId="16" fillId="5" borderId="16" xfId="0" applyNumberFormat="1" applyFont="1" applyFill="1" applyBorder="1" applyAlignment="1">
      <alignment wrapText="1"/>
    </xf>
    <xf numFmtId="169" fontId="16" fillId="5" borderId="17" xfId="0" applyNumberFormat="1" applyFont="1" applyFill="1" applyBorder="1" applyAlignment="1">
      <alignment wrapText="1"/>
    </xf>
    <xf numFmtId="169" fontId="16" fillId="5" borderId="1" xfId="0" applyNumberFormat="1" applyFont="1" applyFill="1" applyBorder="1" applyAlignment="1">
      <alignment wrapText="1"/>
    </xf>
    <xf numFmtId="169" fontId="11" fillId="5" borderId="1" xfId="0" applyNumberFormat="1" applyFont="1" applyFill="1" applyBorder="1" applyAlignment="1">
      <alignment wrapText="1"/>
    </xf>
    <xf numFmtId="169" fontId="11" fillId="5" borderId="22" xfId="0" applyNumberFormat="1" applyFont="1" applyFill="1" applyBorder="1" applyAlignment="1">
      <alignment wrapText="1"/>
    </xf>
    <xf numFmtId="169" fontId="14" fillId="0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 wrapText="1"/>
    </xf>
    <xf numFmtId="169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/>
    </xf>
    <xf numFmtId="169" fontId="11" fillId="5" borderId="5" xfId="0" applyNumberFormat="1" applyFont="1" applyFill="1" applyBorder="1" applyAlignment="1">
      <alignment/>
    </xf>
    <xf numFmtId="169" fontId="9" fillId="4" borderId="8" xfId="0" applyNumberFormat="1" applyFont="1" applyFill="1" applyBorder="1" applyAlignment="1">
      <alignment/>
    </xf>
    <xf numFmtId="169" fontId="9" fillId="6" borderId="8" xfId="0" applyNumberFormat="1" applyFont="1" applyFill="1" applyBorder="1" applyAlignment="1">
      <alignment/>
    </xf>
    <xf numFmtId="169" fontId="11" fillId="5" borderId="1" xfId="0" applyNumberFormat="1" applyFont="1" applyFill="1" applyBorder="1" applyAlignment="1">
      <alignment/>
    </xf>
    <xf numFmtId="169" fontId="11" fillId="5" borderId="15" xfId="0" applyNumberFormat="1" applyFont="1" applyFill="1" applyBorder="1" applyAlignment="1">
      <alignment/>
    </xf>
    <xf numFmtId="169" fontId="11" fillId="5" borderId="23" xfId="0" applyNumberFormat="1" applyFont="1" applyFill="1" applyBorder="1" applyAlignment="1">
      <alignment/>
    </xf>
    <xf numFmtId="169" fontId="11" fillId="5" borderId="15" xfId="0" applyNumberFormat="1" applyFont="1" applyFill="1" applyBorder="1" applyAlignment="1">
      <alignment vertical="center"/>
    </xf>
    <xf numFmtId="169" fontId="9" fillId="4" borderId="8" xfId="0" applyNumberFormat="1" applyFont="1" applyFill="1" applyBorder="1" applyAlignment="1">
      <alignment vertical="center"/>
    </xf>
    <xf numFmtId="169" fontId="9" fillId="6" borderId="23" xfId="0" applyNumberFormat="1" applyFont="1" applyFill="1" applyBorder="1" applyAlignment="1">
      <alignment/>
    </xf>
    <xf numFmtId="169" fontId="11" fillId="5" borderId="11" xfId="0" applyNumberFormat="1" applyFont="1" applyFill="1" applyBorder="1" applyAlignment="1">
      <alignment/>
    </xf>
    <xf numFmtId="169" fontId="9" fillId="4" borderId="24" xfId="0" applyNumberFormat="1" applyFont="1" applyFill="1" applyBorder="1" applyAlignment="1">
      <alignment/>
    </xf>
    <xf numFmtId="169" fontId="9" fillId="6" borderId="20" xfId="0" applyNumberFormat="1" applyFont="1" applyFill="1" applyBorder="1" applyAlignment="1">
      <alignment/>
    </xf>
    <xf numFmtId="169" fontId="11" fillId="5" borderId="19" xfId="0" applyNumberFormat="1" applyFont="1" applyFill="1" applyBorder="1" applyAlignment="1">
      <alignment horizontal="right" wrapText="1"/>
    </xf>
    <xf numFmtId="169" fontId="14" fillId="7" borderId="8" xfId="0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vertical="center" wrapText="1"/>
    </xf>
    <xf numFmtId="169" fontId="1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15" fillId="2" borderId="24" xfId="0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1" fontId="15" fillId="2" borderId="25" xfId="0" applyNumberFormat="1" applyFont="1" applyFill="1" applyBorder="1" applyAlignment="1">
      <alignment horizontal="center"/>
    </xf>
    <xf numFmtId="9" fontId="3" fillId="3" borderId="11" xfId="0" applyNumberFormat="1" applyFont="1" applyFill="1" applyBorder="1" applyAlignment="1">
      <alignment horizontal="center"/>
    </xf>
    <xf numFmtId="9" fontId="15" fillId="0" borderId="18" xfId="0" applyNumberFormat="1" applyFont="1" applyBorder="1" applyAlignment="1">
      <alignment horizontal="center"/>
    </xf>
    <xf numFmtId="9" fontId="3" fillId="3" borderId="18" xfId="0" applyNumberFormat="1" applyFont="1" applyFill="1" applyBorder="1" applyAlignment="1">
      <alignment horizontal="center"/>
    </xf>
    <xf numFmtId="9" fontId="15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15" fillId="0" borderId="19" xfId="0" applyNumberFormat="1" applyFont="1" applyBorder="1" applyAlignment="1">
      <alignment/>
    </xf>
    <xf numFmtId="4" fontId="15" fillId="0" borderId="19" xfId="0" applyNumberFormat="1" applyFont="1" applyBorder="1" applyAlignment="1">
      <alignment vertical="center" wrapText="1"/>
    </xf>
    <xf numFmtId="9" fontId="15" fillId="0" borderId="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169" fontId="11" fillId="5" borderId="26" xfId="0" applyNumberFormat="1" applyFont="1" applyFill="1" applyBorder="1" applyAlignment="1">
      <alignment wrapText="1"/>
    </xf>
    <xf numFmtId="169" fontId="16" fillId="5" borderId="26" xfId="0" applyNumberFormat="1" applyFont="1" applyFill="1" applyBorder="1" applyAlignment="1">
      <alignment wrapText="1"/>
    </xf>
    <xf numFmtId="169" fontId="9" fillId="4" borderId="20" xfId="0" applyNumberFormat="1" applyFont="1" applyFill="1" applyBorder="1" applyAlignment="1">
      <alignment/>
    </xf>
    <xf numFmtId="169" fontId="16" fillId="5" borderId="5" xfId="0" applyNumberFormat="1" applyFont="1" applyFill="1" applyBorder="1" applyAlignment="1">
      <alignment wrapText="1"/>
    </xf>
    <xf numFmtId="169" fontId="16" fillId="5" borderId="15" xfId="0" applyNumberFormat="1" applyFont="1" applyFill="1" applyBorder="1" applyAlignment="1">
      <alignment wrapText="1"/>
    </xf>
    <xf numFmtId="169" fontId="16" fillId="5" borderId="27" xfId="0" applyNumberFormat="1" applyFont="1" applyFill="1" applyBorder="1" applyAlignment="1">
      <alignment wrapText="1"/>
    </xf>
    <xf numFmtId="173" fontId="11" fillId="5" borderId="6" xfId="0" applyNumberFormat="1" applyFont="1" applyFill="1" applyBorder="1" applyAlignment="1">
      <alignment/>
    </xf>
    <xf numFmtId="173" fontId="9" fillId="4" borderId="28" xfId="0" applyNumberFormat="1" applyFont="1" applyFill="1" applyBorder="1" applyAlignment="1">
      <alignment/>
    </xf>
    <xf numFmtId="173" fontId="9" fillId="4" borderId="9" xfId="0" applyNumberFormat="1" applyFont="1" applyFill="1" applyBorder="1" applyAlignment="1">
      <alignment/>
    </xf>
    <xf numFmtId="173" fontId="9" fillId="6" borderId="28" xfId="0" applyNumberFormat="1" applyFont="1" applyFill="1" applyBorder="1" applyAlignment="1">
      <alignment/>
    </xf>
    <xf numFmtId="173" fontId="9" fillId="6" borderId="9" xfId="0" applyNumberFormat="1" applyFont="1" applyFill="1" applyBorder="1" applyAlignment="1">
      <alignment/>
    </xf>
    <xf numFmtId="173" fontId="11" fillId="5" borderId="3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69" fontId="9" fillId="4" borderId="8" xfId="0" applyNumberFormat="1" applyFont="1" applyFill="1" applyBorder="1" applyAlignment="1">
      <alignment horizontal="right"/>
    </xf>
    <xf numFmtId="173" fontId="11" fillId="5" borderId="28" xfId="0" applyNumberFormat="1" applyFont="1" applyFill="1" applyBorder="1" applyAlignment="1">
      <alignment/>
    </xf>
    <xf numFmtId="169" fontId="11" fillId="5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9" fontId="11" fillId="5" borderId="27" xfId="0" applyNumberFormat="1" applyFont="1" applyFill="1" applyBorder="1" applyAlignment="1">
      <alignment wrapText="1"/>
    </xf>
    <xf numFmtId="169" fontId="11" fillId="5" borderId="15" xfId="0" applyNumberFormat="1" applyFont="1" applyFill="1" applyBorder="1" applyAlignment="1">
      <alignment wrapText="1"/>
    </xf>
    <xf numFmtId="169" fontId="11" fillId="5" borderId="20" xfId="0" applyNumberFormat="1" applyFont="1" applyFill="1" applyBorder="1" applyAlignment="1">
      <alignment/>
    </xf>
    <xf numFmtId="169" fontId="11" fillId="5" borderId="29" xfId="0" applyNumberFormat="1" applyFont="1" applyFill="1" applyBorder="1" applyAlignment="1">
      <alignment wrapText="1"/>
    </xf>
    <xf numFmtId="49" fontId="9" fillId="5" borderId="23" xfId="0" applyNumberFormat="1" applyFont="1" applyFill="1" applyBorder="1" applyAlignment="1">
      <alignment horizontal="center" vertical="center"/>
    </xf>
    <xf numFmtId="164" fontId="11" fillId="5" borderId="11" xfId="0" applyNumberFormat="1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left" vertical="center" wrapText="1"/>
    </xf>
    <xf numFmtId="169" fontId="11" fillId="4" borderId="30" xfId="0" applyNumberFormat="1" applyFont="1" applyFill="1" applyBorder="1" applyAlignment="1">
      <alignment/>
    </xf>
    <xf numFmtId="173" fontId="11" fillId="5" borderId="3" xfId="0" applyNumberFormat="1" applyFont="1" applyFill="1" applyBorder="1" applyAlignment="1">
      <alignment horizontal="center"/>
    </xf>
    <xf numFmtId="173" fontId="9" fillId="4" borderId="9" xfId="0" applyNumberFormat="1" applyFont="1" applyFill="1" applyBorder="1" applyAlignment="1">
      <alignment horizontal="center"/>
    </xf>
    <xf numFmtId="173" fontId="11" fillId="5" borderId="31" xfId="0" applyNumberFormat="1" applyFont="1" applyFill="1" applyBorder="1" applyAlignment="1">
      <alignment horizontal="center"/>
    </xf>
    <xf numFmtId="173" fontId="11" fillId="5" borderId="6" xfId="0" applyNumberFormat="1" applyFont="1" applyFill="1" applyBorder="1" applyAlignment="1">
      <alignment horizontal="center"/>
    </xf>
    <xf numFmtId="173" fontId="9" fillId="4" borderId="28" xfId="0" applyNumberFormat="1" applyFont="1" applyFill="1" applyBorder="1" applyAlignment="1">
      <alignment horizontal="center"/>
    </xf>
    <xf numFmtId="173" fontId="9" fillId="6" borderId="9" xfId="0" applyNumberFormat="1" applyFont="1" applyFill="1" applyBorder="1" applyAlignment="1">
      <alignment horizontal="center"/>
    </xf>
    <xf numFmtId="173" fontId="11" fillId="5" borderId="12" xfId="0" applyNumberFormat="1" applyFont="1" applyFill="1" applyBorder="1" applyAlignment="1">
      <alignment horizontal="center"/>
    </xf>
    <xf numFmtId="173" fontId="11" fillId="4" borderId="9" xfId="0" applyNumberFormat="1" applyFont="1" applyFill="1" applyBorder="1" applyAlignment="1">
      <alignment horizontal="center"/>
    </xf>
    <xf numFmtId="173" fontId="11" fillId="6" borderId="12" xfId="0" applyNumberFormat="1" applyFont="1" applyFill="1" applyBorder="1" applyAlignment="1">
      <alignment horizontal="center"/>
    </xf>
    <xf numFmtId="173" fontId="11" fillId="5" borderId="28" xfId="0" applyNumberFormat="1" applyFont="1" applyFill="1" applyBorder="1" applyAlignment="1">
      <alignment horizontal="center"/>
    </xf>
    <xf numFmtId="173" fontId="11" fillId="5" borderId="6" xfId="0" applyNumberFormat="1" applyFont="1" applyFill="1" applyBorder="1" applyAlignment="1">
      <alignment horizontal="center" vertical="center"/>
    </xf>
    <xf numFmtId="173" fontId="9" fillId="4" borderId="9" xfId="0" applyNumberFormat="1" applyFont="1" applyFill="1" applyBorder="1" applyAlignment="1">
      <alignment horizontal="center" vertical="center"/>
    </xf>
    <xf numFmtId="173" fontId="11" fillId="5" borderId="3" xfId="0" applyNumberFormat="1" applyFont="1" applyFill="1" applyBorder="1" applyAlignment="1">
      <alignment horizontal="center" vertical="center"/>
    </xf>
    <xf numFmtId="173" fontId="9" fillId="4" borderId="28" xfId="0" applyNumberFormat="1" applyFont="1" applyFill="1" applyBorder="1" applyAlignment="1">
      <alignment horizontal="center" vertical="center" wrapText="1"/>
    </xf>
    <xf numFmtId="173" fontId="11" fillId="4" borderId="30" xfId="0" applyNumberFormat="1" applyFont="1" applyFill="1" applyBorder="1" applyAlignment="1">
      <alignment horizontal="center"/>
    </xf>
    <xf numFmtId="173" fontId="11" fillId="5" borderId="6" xfId="0" applyNumberFormat="1" applyFont="1" applyFill="1" applyBorder="1" applyAlignment="1">
      <alignment horizontal="center" wrapText="1"/>
    </xf>
    <xf numFmtId="173" fontId="11" fillId="5" borderId="3" xfId="0" applyNumberFormat="1" applyFont="1" applyFill="1" applyBorder="1" applyAlignment="1">
      <alignment horizontal="center" wrapText="1"/>
    </xf>
    <xf numFmtId="173" fontId="9" fillId="6" borderId="28" xfId="0" applyNumberFormat="1" applyFont="1" applyFill="1" applyBorder="1" applyAlignment="1">
      <alignment horizontal="center"/>
    </xf>
    <xf numFmtId="173" fontId="14" fillId="7" borderId="32" xfId="0" applyNumberFormat="1" applyFont="1" applyFill="1" applyBorder="1" applyAlignment="1">
      <alignment horizontal="center"/>
    </xf>
    <xf numFmtId="169" fontId="11" fillId="5" borderId="15" xfId="0" applyNumberFormat="1" applyFont="1" applyFill="1" applyBorder="1" applyAlignment="1">
      <alignment horizontal="right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9" fontId="15" fillId="0" borderId="0" xfId="0" applyNumberFormat="1" applyFont="1" applyBorder="1" applyAlignment="1">
      <alignment horizont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9" fontId="15" fillId="7" borderId="25" xfId="0" applyNumberFormat="1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5" fillId="7" borderId="33" xfId="0" applyNumberFormat="1" applyFont="1" applyFill="1" applyBorder="1" applyAlignment="1">
      <alignment horizontal="center" vertical="center" wrapText="1"/>
    </xf>
    <xf numFmtId="1" fontId="15" fillId="2" borderId="33" xfId="0" applyNumberFormat="1" applyFont="1" applyFill="1" applyBorder="1" applyAlignment="1">
      <alignment horizontal="center"/>
    </xf>
    <xf numFmtId="1" fontId="3" fillId="3" borderId="34" xfId="0" applyNumberFormat="1" applyFont="1" applyFill="1" applyBorder="1" applyAlignment="1">
      <alignment horizontal="center"/>
    </xf>
    <xf numFmtId="1" fontId="15" fillId="0" borderId="35" xfId="0" applyNumberFormat="1" applyFont="1" applyBorder="1" applyAlignment="1">
      <alignment horizontal="center"/>
    </xf>
    <xf numFmtId="1" fontId="3" fillId="3" borderId="35" xfId="0" applyNumberFormat="1" applyFont="1" applyFill="1" applyBorder="1" applyAlignment="1">
      <alignment horizontal="center"/>
    </xf>
    <xf numFmtId="1" fontId="15" fillId="0" borderId="35" xfId="0" applyNumberFormat="1" applyFont="1" applyBorder="1" applyAlignment="1">
      <alignment horizontal="center" vertical="center" wrapText="1"/>
    </xf>
    <xf numFmtId="1" fontId="15" fillId="0" borderId="36" xfId="0" applyNumberFormat="1" applyFont="1" applyBorder="1" applyAlignment="1">
      <alignment horizontal="center"/>
    </xf>
    <xf numFmtId="164" fontId="16" fillId="5" borderId="2" xfId="0" applyNumberFormat="1" applyFont="1" applyFill="1" applyBorder="1" applyAlignment="1">
      <alignment vertical="center" wrapText="1"/>
    </xf>
    <xf numFmtId="164" fontId="11" fillId="5" borderId="14" xfId="0" applyNumberFormat="1" applyFont="1" applyFill="1" applyBorder="1" applyAlignment="1">
      <alignment vertical="center" wrapText="1"/>
    </xf>
    <xf numFmtId="164" fontId="11" fillId="5" borderId="2" xfId="0" applyNumberFormat="1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169" fontId="11" fillId="5" borderId="1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164" fontId="11" fillId="5" borderId="20" xfId="0" applyNumberFormat="1" applyFont="1" applyFill="1" applyBorder="1" applyAlignment="1">
      <alignment horizontal="left" vertical="center" wrapText="1"/>
    </xf>
    <xf numFmtId="164" fontId="11" fillId="5" borderId="37" xfId="0" applyNumberFormat="1" applyFont="1" applyFill="1" applyBorder="1" applyAlignment="1">
      <alignment horizontal="left" vertical="center" wrapText="1"/>
    </xf>
    <xf numFmtId="164" fontId="11" fillId="5" borderId="23" xfId="0" applyNumberFormat="1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left" vertical="center" wrapText="1"/>
    </xf>
    <xf numFmtId="164" fontId="11" fillId="5" borderId="15" xfId="0" applyNumberFormat="1" applyFont="1" applyFill="1" applyBorder="1" applyAlignment="1">
      <alignment horizontal="left" vertical="center" wrapText="1"/>
    </xf>
    <xf numFmtId="164" fontId="16" fillId="5" borderId="15" xfId="0" applyNumberFormat="1" applyFont="1" applyFill="1" applyBorder="1" applyAlignment="1">
      <alignment horizontal="left" vertical="center" wrapText="1"/>
    </xf>
    <xf numFmtId="164" fontId="11" fillId="5" borderId="38" xfId="0" applyNumberFormat="1" applyFont="1" applyFill="1" applyBorder="1" applyAlignment="1">
      <alignment horizontal="left" vertical="center" wrapText="1"/>
    </xf>
    <xf numFmtId="164" fontId="11" fillId="5" borderId="5" xfId="0" applyNumberFormat="1" applyFont="1" applyFill="1" applyBorder="1" applyAlignment="1">
      <alignment horizontal="left" vertical="center" wrapText="1"/>
    </xf>
    <xf numFmtId="164" fontId="11" fillId="5" borderId="19" xfId="0" applyNumberFormat="1" applyFont="1" applyFill="1" applyBorder="1" applyAlignment="1">
      <alignment horizontal="left" vertical="center"/>
    </xf>
    <xf numFmtId="164" fontId="16" fillId="5" borderId="1" xfId="0" applyNumberFormat="1" applyFont="1" applyFill="1" applyBorder="1" applyAlignment="1">
      <alignment horizontal="left" vertical="center" wrapText="1"/>
    </xf>
    <xf numFmtId="164" fontId="16" fillId="5" borderId="5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64" fontId="16" fillId="5" borderId="23" xfId="0" applyNumberFormat="1" applyFont="1" applyFill="1" applyBorder="1" applyAlignment="1">
      <alignment horizontal="left" vertical="center" wrapText="1"/>
    </xf>
    <xf numFmtId="164" fontId="11" fillId="5" borderId="3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5" borderId="26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vertical="center"/>
    </xf>
    <xf numFmtId="175" fontId="9" fillId="5" borderId="1" xfId="0" applyNumberFormat="1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center" vertical="center" wrapText="1"/>
    </xf>
    <xf numFmtId="0" fontId="9" fillId="5" borderId="15" xfId="0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/>
    </xf>
    <xf numFmtId="49" fontId="9" fillId="5" borderId="5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/>
    </xf>
    <xf numFmtId="49" fontId="9" fillId="5" borderId="19" xfId="0" applyNumberFormat="1" applyFont="1" applyFill="1" applyBorder="1" applyAlignment="1">
      <alignment horizontal="center" vertical="center"/>
    </xf>
    <xf numFmtId="49" fontId="9" fillId="5" borderId="38" xfId="0" applyNumberFormat="1" applyFont="1" applyFill="1" applyBorder="1" applyAlignment="1">
      <alignment horizontal="center" vertical="center" wrapText="1"/>
    </xf>
    <xf numFmtId="175" fontId="9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5" borderId="20" xfId="0" applyNumberFormat="1" applyFont="1" applyFill="1" applyBorder="1" applyAlignment="1">
      <alignment horizontal="center" vertical="center"/>
    </xf>
    <xf numFmtId="49" fontId="9" fillId="5" borderId="37" xfId="0" applyNumberFormat="1" applyFont="1" applyFill="1" applyBorder="1" applyAlignment="1">
      <alignment horizontal="center" vertical="center"/>
    </xf>
    <xf numFmtId="169" fontId="9" fillId="5" borderId="1" xfId="0" applyNumberFormat="1" applyFont="1" applyFill="1" applyBorder="1" applyAlignment="1">
      <alignment/>
    </xf>
    <xf numFmtId="169" fontId="9" fillId="5" borderId="18" xfId="0" applyNumberFormat="1" applyFont="1" applyFill="1" applyBorder="1" applyAlignment="1">
      <alignment wrapText="1"/>
    </xf>
    <xf numFmtId="169" fontId="9" fillId="4" borderId="40" xfId="0" applyNumberFormat="1" applyFont="1" applyFill="1" applyBorder="1" applyAlignment="1">
      <alignment/>
    </xf>
    <xf numFmtId="169" fontId="9" fillId="4" borderId="40" xfId="0" applyNumberFormat="1" applyFont="1" applyFill="1" applyBorder="1" applyAlignment="1">
      <alignment wrapText="1"/>
    </xf>
    <xf numFmtId="173" fontId="9" fillId="4" borderId="41" xfId="0" applyNumberFormat="1" applyFont="1" applyFill="1" applyBorder="1" applyAlignment="1">
      <alignment/>
    </xf>
    <xf numFmtId="49" fontId="4" fillId="3" borderId="42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49" fontId="12" fillId="8" borderId="42" xfId="0" applyNumberFormat="1" applyFont="1" applyFill="1" applyBorder="1" applyAlignment="1">
      <alignment horizontal="center" vertical="center"/>
    </xf>
    <xf numFmtId="49" fontId="12" fillId="8" borderId="40" xfId="0" applyNumberFormat="1" applyFont="1" applyFill="1" applyBorder="1" applyAlignment="1">
      <alignment horizontal="left" vertical="center"/>
    </xf>
    <xf numFmtId="164" fontId="12" fillId="8" borderId="40" xfId="0" applyNumberFormat="1" applyFont="1" applyFill="1" applyBorder="1" applyAlignment="1">
      <alignment horizontal="left" vertical="center"/>
    </xf>
    <xf numFmtId="169" fontId="12" fillId="8" borderId="43" xfId="0" applyNumberFormat="1" applyFont="1" applyFill="1" applyBorder="1" applyAlignment="1">
      <alignment horizontal="center" vertical="center" wrapText="1"/>
    </xf>
    <xf numFmtId="169" fontId="12" fillId="8" borderId="43" xfId="0" applyNumberFormat="1" applyFont="1" applyFill="1" applyBorder="1" applyAlignment="1">
      <alignment vertical="center" wrapText="1"/>
    </xf>
    <xf numFmtId="173" fontId="12" fillId="8" borderId="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Border="1" applyAlignment="1">
      <alignment wrapText="1"/>
    </xf>
    <xf numFmtId="173" fontId="11" fillId="5" borderId="3" xfId="0" applyNumberFormat="1" applyFont="1" applyFill="1" applyBorder="1" applyAlignment="1">
      <alignment horizontal="center" vertical="center" wrapText="1"/>
    </xf>
    <xf numFmtId="173" fontId="11" fillId="5" borderId="3" xfId="0" applyNumberFormat="1" applyFont="1" applyFill="1" applyBorder="1" applyAlignment="1">
      <alignment horizontal="center" vertical="center"/>
    </xf>
    <xf numFmtId="169" fontId="11" fillId="5" borderId="8" xfId="0" applyNumberFormat="1" applyFont="1" applyFill="1" applyBorder="1" applyAlignment="1">
      <alignment horizontal="right" vertical="center"/>
    </xf>
    <xf numFmtId="173" fontId="11" fillId="5" borderId="9" xfId="0" applyNumberFormat="1" applyFont="1" applyFill="1" applyBorder="1" applyAlignment="1">
      <alignment horizontal="center"/>
    </xf>
    <xf numFmtId="173" fontId="11" fillId="5" borderId="31" xfId="0" applyNumberFormat="1" applyFont="1" applyFill="1" applyBorder="1" applyAlignment="1">
      <alignment horizontal="center" wrapText="1"/>
    </xf>
    <xf numFmtId="164" fontId="11" fillId="5" borderId="19" xfId="0" applyNumberFormat="1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9" fontId="11" fillId="5" borderId="3" xfId="19" applyFont="1" applyFill="1" applyBorder="1" applyAlignment="1">
      <alignment horizontal="center" vertical="center"/>
    </xf>
    <xf numFmtId="173" fontId="11" fillId="5" borderId="6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 wrapText="1"/>
    </xf>
    <xf numFmtId="169" fontId="11" fillId="5" borderId="1" xfId="0" applyNumberFormat="1" applyFont="1" applyFill="1" applyBorder="1" applyAlignment="1">
      <alignment/>
    </xf>
    <xf numFmtId="169" fontId="11" fillId="5" borderId="18" xfId="0" applyNumberFormat="1" applyFont="1" applyFill="1" applyBorder="1" applyAlignment="1">
      <alignment wrapText="1"/>
    </xf>
    <xf numFmtId="169" fontId="11" fillId="5" borderId="20" xfId="0" applyNumberFormat="1" applyFont="1" applyFill="1" applyBorder="1" applyAlignment="1">
      <alignment/>
    </xf>
    <xf numFmtId="169" fontId="9" fillId="5" borderId="29" xfId="0" applyNumberFormat="1" applyFont="1" applyFill="1" applyBorder="1" applyAlignment="1">
      <alignment wrapText="1"/>
    </xf>
    <xf numFmtId="0" fontId="9" fillId="5" borderId="1" xfId="0" applyNumberFormat="1" applyFont="1" applyFill="1" applyBorder="1" applyAlignment="1">
      <alignment horizontal="center" vertical="center" wrapText="1"/>
    </xf>
    <xf numFmtId="169" fontId="11" fillId="4" borderId="20" xfId="0" applyNumberFormat="1" applyFont="1" applyFill="1" applyBorder="1" applyAlignment="1">
      <alignment/>
    </xf>
    <xf numFmtId="164" fontId="11" fillId="5" borderId="44" xfId="0" applyNumberFormat="1" applyFont="1" applyFill="1" applyBorder="1" applyAlignment="1">
      <alignment horizontal="left" vertical="center" wrapText="1"/>
    </xf>
    <xf numFmtId="9" fontId="11" fillId="5" borderId="31" xfId="19" applyFont="1" applyFill="1" applyBorder="1" applyAlignment="1">
      <alignment horizontal="center"/>
    </xf>
    <xf numFmtId="9" fontId="11" fillId="5" borderId="28" xfId="19" applyFont="1" applyFill="1" applyBorder="1" applyAlignment="1">
      <alignment horizontal="center"/>
    </xf>
    <xf numFmtId="9" fontId="11" fillId="5" borderId="3" xfId="19" applyFont="1" applyFill="1" applyBorder="1" applyAlignment="1">
      <alignment horizontal="center"/>
    </xf>
    <xf numFmtId="169" fontId="11" fillId="5" borderId="1" xfId="0" applyNumberFormat="1" applyFont="1" applyFill="1" applyBorder="1" applyAlignment="1">
      <alignment vertical="center" wrapText="1"/>
    </xf>
    <xf numFmtId="169" fontId="11" fillId="5" borderId="1" xfId="0" applyNumberFormat="1" applyFont="1" applyFill="1" applyBorder="1" applyAlignment="1">
      <alignment horizontal="right" vertical="center"/>
    </xf>
    <xf numFmtId="169" fontId="11" fillId="5" borderId="5" xfId="0" applyNumberFormat="1" applyFont="1" applyFill="1" applyBorder="1" applyAlignment="1">
      <alignment horizontal="right" vertical="center"/>
    </xf>
    <xf numFmtId="169" fontId="11" fillId="5" borderId="1" xfId="0" applyNumberFormat="1" applyFont="1" applyFill="1" applyBorder="1" applyAlignment="1">
      <alignment horizontal="right" vertical="center" wrapText="1"/>
    </xf>
    <xf numFmtId="169" fontId="10" fillId="5" borderId="1" xfId="0" applyNumberFormat="1" applyFont="1" applyFill="1" applyBorder="1" applyAlignment="1">
      <alignment horizontal="left" vertical="center" wrapText="1"/>
    </xf>
    <xf numFmtId="169" fontId="11" fillId="5" borderId="11" xfId="0" applyNumberFormat="1" applyFont="1" applyFill="1" applyBorder="1" applyAlignment="1">
      <alignment horizontal="right" vertical="center" wrapText="1"/>
    </xf>
    <xf numFmtId="169" fontId="10" fillId="5" borderId="21" xfId="0" applyNumberFormat="1" applyFont="1" applyFill="1" applyBorder="1" applyAlignment="1">
      <alignment horizontal="left" vertical="center" wrapText="1"/>
    </xf>
    <xf numFmtId="169" fontId="10" fillId="5" borderId="1" xfId="0" applyNumberFormat="1" applyFont="1" applyFill="1" applyBorder="1" applyAlignment="1">
      <alignment vertical="center"/>
    </xf>
    <xf numFmtId="169" fontId="11" fillId="5" borderId="1" xfId="0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horizontal="left" vertical="center" wrapText="1"/>
    </xf>
    <xf numFmtId="169" fontId="11" fillId="5" borderId="11" xfId="0" applyNumberFormat="1" applyFont="1" applyFill="1" applyBorder="1" applyAlignment="1">
      <alignment horizontal="right" vertical="center" wrapText="1"/>
    </xf>
    <xf numFmtId="169" fontId="9" fillId="4" borderId="8" xfId="0" applyNumberFormat="1" applyFont="1" applyFill="1" applyBorder="1" applyAlignment="1">
      <alignment horizontal="right" vertical="center" wrapText="1"/>
    </xf>
    <xf numFmtId="169" fontId="11" fillId="5" borderId="1" xfId="0" applyNumberFormat="1" applyFont="1" applyFill="1" applyBorder="1" applyAlignment="1">
      <alignment vertical="center" wrapText="1"/>
    </xf>
    <xf numFmtId="169" fontId="11" fillId="5" borderId="15" xfId="0" applyNumberFormat="1" applyFont="1" applyFill="1" applyBorder="1" applyAlignment="1">
      <alignment horizontal="right" vertical="center" wrapText="1"/>
    </xf>
    <xf numFmtId="169" fontId="10" fillId="5" borderId="17" xfId="0" applyNumberFormat="1" applyFont="1" applyFill="1" applyBorder="1" applyAlignment="1">
      <alignment horizontal="left" vertical="center" wrapText="1"/>
    </xf>
    <xf numFmtId="169" fontId="11" fillId="5" borderId="15" xfId="0" applyNumberFormat="1" applyFont="1" applyFill="1" applyBorder="1" applyAlignment="1">
      <alignment horizontal="right" wrapText="1"/>
    </xf>
    <xf numFmtId="169" fontId="11" fillId="5" borderId="1" xfId="0" applyNumberFormat="1" applyFont="1" applyFill="1" applyBorder="1" applyAlignment="1">
      <alignment horizontal="right" wrapText="1"/>
    </xf>
    <xf numFmtId="169" fontId="11" fillId="5" borderId="17" xfId="0" applyNumberFormat="1" applyFont="1" applyFill="1" applyBorder="1" applyAlignment="1">
      <alignment horizontal="right" wrapText="1"/>
    </xf>
    <xf numFmtId="169" fontId="11" fillId="5" borderId="5" xfId="0" applyNumberFormat="1" applyFont="1" applyFill="1" applyBorder="1" applyAlignment="1">
      <alignment horizontal="right" wrapText="1"/>
    </xf>
    <xf numFmtId="169" fontId="11" fillId="4" borderId="20" xfId="0" applyNumberFormat="1" applyFont="1" applyFill="1" applyBorder="1" applyAlignment="1">
      <alignment horizontal="right" wrapText="1"/>
    </xf>
    <xf numFmtId="181" fontId="5" fillId="3" borderId="43" xfId="0" applyNumberFormat="1" applyFont="1" applyFill="1" applyBorder="1" applyAlignment="1">
      <alignment horizontal="center" vertical="center"/>
    </xf>
    <xf numFmtId="181" fontId="5" fillId="3" borderId="43" xfId="0" applyNumberFormat="1" applyFont="1" applyFill="1" applyBorder="1" applyAlignment="1">
      <alignment horizontal="center"/>
    </xf>
    <xf numFmtId="181" fontId="5" fillId="3" borderId="40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1" fontId="5" fillId="3" borderId="40" xfId="0" applyNumberFormat="1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vertical="center" wrapText="1"/>
    </xf>
    <xf numFmtId="173" fontId="11" fillId="5" borderId="3" xfId="0" applyNumberFormat="1" applyFont="1" applyFill="1" applyBorder="1" applyAlignment="1">
      <alignment/>
    </xf>
    <xf numFmtId="49" fontId="9" fillId="5" borderId="45" xfId="0" applyNumberFormat="1" applyFont="1" applyFill="1" applyBorder="1" applyAlignment="1">
      <alignment horizontal="center" vertical="center"/>
    </xf>
    <xf numFmtId="169" fontId="11" fillId="5" borderId="45" xfId="0" applyNumberFormat="1" applyFont="1" applyFill="1" applyBorder="1" applyAlignment="1">
      <alignment vertical="center"/>
    </xf>
    <xf numFmtId="169" fontId="11" fillId="5" borderId="46" xfId="0" applyNumberFormat="1" applyFont="1" applyFill="1" applyBorder="1" applyAlignment="1">
      <alignment vertical="center" wrapText="1"/>
    </xf>
    <xf numFmtId="169" fontId="11" fillId="5" borderId="20" xfId="0" applyNumberFormat="1" applyFont="1" applyFill="1" applyBorder="1" applyAlignment="1">
      <alignment vertical="center"/>
    </xf>
    <xf numFmtId="169" fontId="11" fillId="5" borderId="26" xfId="0" applyNumberFormat="1" applyFont="1" applyFill="1" applyBorder="1" applyAlignment="1">
      <alignment vertical="center" wrapText="1"/>
    </xf>
    <xf numFmtId="164" fontId="11" fillId="5" borderId="47" xfId="0" applyNumberFormat="1" applyFont="1" applyFill="1" applyBorder="1" applyAlignment="1">
      <alignment horizontal="right" vertical="center" wrapText="1"/>
    </xf>
    <xf numFmtId="169" fontId="9" fillId="6" borderId="20" xfId="0" applyNumberFormat="1" applyFont="1" applyFill="1" applyBorder="1" applyAlignment="1">
      <alignment/>
    </xf>
    <xf numFmtId="173" fontId="11" fillId="5" borderId="28" xfId="0" applyNumberFormat="1" applyFont="1" applyFill="1" applyBorder="1" applyAlignment="1">
      <alignment/>
    </xf>
    <xf numFmtId="173" fontId="11" fillId="5" borderId="3" xfId="0" applyNumberFormat="1" applyFont="1" applyFill="1" applyBorder="1" applyAlignment="1">
      <alignment/>
    </xf>
    <xf numFmtId="49" fontId="9" fillId="4" borderId="48" xfId="0" applyNumberFormat="1" applyFont="1" applyFill="1" applyBorder="1" applyAlignment="1">
      <alignment horizontal="center" vertical="center"/>
    </xf>
    <xf numFmtId="49" fontId="9" fillId="4" borderId="49" xfId="0" applyNumberFormat="1" applyFont="1" applyFill="1" applyBorder="1" applyAlignment="1">
      <alignment horizontal="center" vertical="center"/>
    </xf>
    <xf numFmtId="49" fontId="10" fillId="5" borderId="43" xfId="0" applyNumberFormat="1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164" fontId="9" fillId="4" borderId="33" xfId="0" applyNumberFormat="1" applyFont="1" applyFill="1" applyBorder="1" applyAlignment="1">
      <alignment horizontal="left"/>
    </xf>
    <xf numFmtId="164" fontId="9" fillId="4" borderId="51" xfId="0" applyNumberFormat="1" applyFont="1" applyFill="1" applyBorder="1" applyAlignment="1">
      <alignment horizontal="left"/>
    </xf>
    <xf numFmtId="164" fontId="9" fillId="4" borderId="37" xfId="0" applyNumberFormat="1" applyFont="1" applyFill="1" applyBorder="1" applyAlignment="1">
      <alignment horizontal="left"/>
    </xf>
    <xf numFmtId="49" fontId="9" fillId="4" borderId="52" xfId="0" applyNumberFormat="1" applyFont="1" applyFill="1" applyBorder="1" applyAlignment="1">
      <alignment horizontal="center" vertical="center"/>
    </xf>
    <xf numFmtId="49" fontId="9" fillId="4" borderId="53" xfId="0" applyNumberFormat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left"/>
    </xf>
    <xf numFmtId="164" fontId="9" fillId="6" borderId="54" xfId="0" applyNumberFormat="1" applyFont="1" applyFill="1" applyBorder="1" applyAlignment="1">
      <alignment horizontal="left"/>
    </xf>
    <xf numFmtId="164" fontId="9" fillId="6" borderId="24" xfId="0" applyNumberFormat="1" applyFont="1" applyFill="1" applyBorder="1" applyAlignment="1">
      <alignment horizontal="left"/>
    </xf>
    <xf numFmtId="49" fontId="9" fillId="4" borderId="42" xfId="0" applyNumberFormat="1" applyFont="1" applyFill="1" applyBorder="1" applyAlignment="1">
      <alignment horizontal="center" vertical="center"/>
    </xf>
    <xf numFmtId="49" fontId="9" fillId="4" borderId="55" xfId="0" applyNumberFormat="1" applyFont="1" applyFill="1" applyBorder="1" applyAlignment="1">
      <alignment horizontal="center" vertical="center"/>
    </xf>
    <xf numFmtId="49" fontId="10" fillId="5" borderId="25" xfId="0" applyNumberFormat="1" applyFont="1" applyFill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24" fillId="0" borderId="56" xfId="0" applyFont="1" applyBorder="1" applyAlignment="1">
      <alignment horizontal="left"/>
    </xf>
    <xf numFmtId="164" fontId="9" fillId="4" borderId="54" xfId="0" applyNumberFormat="1" applyFont="1" applyFill="1" applyBorder="1" applyAlignment="1">
      <alignment horizontal="left"/>
    </xf>
    <xf numFmtId="164" fontId="9" fillId="4" borderId="24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0" fillId="5" borderId="43" xfId="0" applyNumberFormat="1" applyFont="1" applyFill="1" applyBorder="1" applyAlignment="1">
      <alignment horizontal="left" vertical="center" wrapText="1"/>
    </xf>
    <xf numFmtId="164" fontId="10" fillId="5" borderId="13" xfId="0" applyNumberFormat="1" applyFont="1" applyFill="1" applyBorder="1" applyAlignment="1">
      <alignment horizontal="left" vertical="center" wrapText="1"/>
    </xf>
    <xf numFmtId="164" fontId="10" fillId="5" borderId="50" xfId="0" applyNumberFormat="1" applyFont="1" applyFill="1" applyBorder="1" applyAlignment="1">
      <alignment horizontal="left" vertical="center" wrapText="1"/>
    </xf>
    <xf numFmtId="164" fontId="14" fillId="7" borderId="33" xfId="0" applyNumberFormat="1" applyFont="1" applyFill="1" applyBorder="1" applyAlignment="1">
      <alignment horizontal="left" vertical="center" wrapText="1"/>
    </xf>
    <xf numFmtId="164" fontId="14" fillId="7" borderId="54" xfId="0" applyNumberFormat="1" applyFont="1" applyFill="1" applyBorder="1" applyAlignment="1">
      <alignment horizontal="left" vertical="center" wrapText="1"/>
    </xf>
    <xf numFmtId="164" fontId="14" fillId="7" borderId="56" xfId="0" applyNumberFormat="1" applyFont="1" applyFill="1" applyBorder="1" applyAlignment="1">
      <alignment horizontal="left" vertical="center" wrapText="1"/>
    </xf>
    <xf numFmtId="164" fontId="10" fillId="5" borderId="33" xfId="0" applyNumberFormat="1" applyFont="1" applyFill="1" applyBorder="1" applyAlignment="1">
      <alignment horizontal="left" vertical="center" wrapText="1"/>
    </xf>
    <xf numFmtId="164" fontId="10" fillId="5" borderId="54" xfId="0" applyNumberFormat="1" applyFont="1" applyFill="1" applyBorder="1" applyAlignment="1">
      <alignment horizontal="left" vertical="center" wrapText="1"/>
    </xf>
    <xf numFmtId="164" fontId="10" fillId="5" borderId="56" xfId="0" applyNumberFormat="1" applyFont="1" applyFill="1" applyBorder="1" applyAlignment="1">
      <alignment horizontal="left" vertical="center" wrapText="1"/>
    </xf>
    <xf numFmtId="169" fontId="9" fillId="0" borderId="0" xfId="0" applyNumberFormat="1" applyFont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164" fontId="10" fillId="5" borderId="21" xfId="0" applyNumberFormat="1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0" fillId="5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164" fontId="14" fillId="7" borderId="33" xfId="0" applyNumberFormat="1" applyFont="1" applyFill="1" applyBorder="1" applyAlignment="1">
      <alignment horizontal="left"/>
    </xf>
    <xf numFmtId="164" fontId="14" fillId="7" borderId="54" xfId="0" applyNumberFormat="1" applyFont="1" applyFill="1" applyBorder="1" applyAlignment="1">
      <alignment horizontal="left"/>
    </xf>
    <xf numFmtId="164" fontId="14" fillId="7" borderId="24" xfId="0" applyNumberFormat="1" applyFont="1" applyFill="1" applyBorder="1" applyAlignment="1">
      <alignment horizontal="left"/>
    </xf>
    <xf numFmtId="164" fontId="9" fillId="6" borderId="48" xfId="0" applyNumberFormat="1" applyFont="1" applyFill="1" applyBorder="1" applyAlignment="1">
      <alignment horizontal="left"/>
    </xf>
    <xf numFmtId="164" fontId="9" fillId="6" borderId="0" xfId="0" applyNumberFormat="1" applyFont="1" applyFill="1" applyBorder="1" applyAlignment="1">
      <alignment horizontal="left"/>
    </xf>
    <xf numFmtId="164" fontId="9" fillId="6" borderId="38" xfId="0" applyNumberFormat="1" applyFont="1" applyFill="1" applyBorder="1" applyAlignment="1">
      <alignment horizontal="left"/>
    </xf>
    <xf numFmtId="164" fontId="10" fillId="5" borderId="46" xfId="0" applyNumberFormat="1" applyFont="1" applyFill="1" applyBorder="1" applyAlignment="1">
      <alignment horizontal="left" vertical="center" wrapText="1"/>
    </xf>
    <xf numFmtId="164" fontId="10" fillId="5" borderId="60" xfId="0" applyNumberFormat="1" applyFont="1" applyFill="1" applyBorder="1" applyAlignment="1">
      <alignment horizontal="left" vertical="center" wrapText="1"/>
    </xf>
    <xf numFmtId="164" fontId="10" fillId="5" borderId="47" xfId="0" applyNumberFormat="1" applyFont="1" applyFill="1" applyBorder="1" applyAlignment="1">
      <alignment horizontal="left" vertical="center" wrapText="1"/>
    </xf>
    <xf numFmtId="49" fontId="9" fillId="4" borderId="49" xfId="0" applyNumberFormat="1" applyFont="1" applyFill="1" applyBorder="1" applyAlignment="1">
      <alignment horizontal="center" vertical="center" wrapText="1"/>
    </xf>
    <xf numFmtId="164" fontId="9" fillId="5" borderId="46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wrapText="1"/>
    </xf>
    <xf numFmtId="0" fontId="0" fillId="0" borderId="47" xfId="0" applyFont="1" applyBorder="1" applyAlignment="1">
      <alignment wrapText="1"/>
    </xf>
    <xf numFmtId="175" fontId="9" fillId="4" borderId="42" xfId="0" applyNumberFormat="1" applyFont="1" applyFill="1" applyBorder="1" applyAlignment="1">
      <alignment horizontal="center" vertical="center"/>
    </xf>
    <xf numFmtId="175" fontId="9" fillId="4" borderId="10" xfId="0" applyNumberFormat="1" applyFont="1" applyFill="1" applyBorder="1" applyAlignment="1">
      <alignment horizontal="center" vertical="center"/>
    </xf>
    <xf numFmtId="164" fontId="9" fillId="4" borderId="53" xfId="0" applyNumberFormat="1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7" xfId="0" applyBorder="1" applyAlignment="1">
      <alignment horizontal="left"/>
    </xf>
    <xf numFmtId="164" fontId="9" fillId="6" borderId="53" xfId="0" applyNumberFormat="1" applyFont="1" applyFill="1" applyBorder="1" applyAlignment="1">
      <alignment horizontal="left"/>
    </xf>
    <xf numFmtId="164" fontId="3" fillId="4" borderId="51" xfId="0" applyNumberFormat="1" applyFont="1" applyFill="1" applyBorder="1" applyAlignment="1">
      <alignment horizontal="left"/>
    </xf>
    <xf numFmtId="164" fontId="3" fillId="4" borderId="37" xfId="0" applyNumberFormat="1" applyFont="1" applyFill="1" applyBorder="1" applyAlignment="1">
      <alignment horizontal="left"/>
    </xf>
    <xf numFmtId="164" fontId="3" fillId="6" borderId="54" xfId="0" applyNumberFormat="1" applyFont="1" applyFill="1" applyBorder="1" applyAlignment="1">
      <alignment horizontal="left"/>
    </xf>
    <xf numFmtId="164" fontId="3" fillId="6" borderId="24" xfId="0" applyNumberFormat="1" applyFont="1" applyFill="1" applyBorder="1" applyAlignment="1">
      <alignment horizontal="left"/>
    </xf>
    <xf numFmtId="164" fontId="10" fillId="5" borderId="46" xfId="0" applyNumberFormat="1" applyFont="1" applyFill="1" applyBorder="1" applyAlignment="1">
      <alignment horizontal="left" vertical="center"/>
    </xf>
    <xf numFmtId="164" fontId="10" fillId="5" borderId="60" xfId="0" applyNumberFormat="1" applyFont="1" applyFill="1" applyBorder="1" applyAlignment="1">
      <alignment horizontal="left" vertical="center"/>
    </xf>
    <xf numFmtId="164" fontId="10" fillId="5" borderId="47" xfId="0" applyNumberFormat="1" applyFont="1" applyFill="1" applyBorder="1" applyAlignment="1">
      <alignment horizontal="left" vertical="center"/>
    </xf>
    <xf numFmtId="164" fontId="10" fillId="5" borderId="43" xfId="0" applyNumberFormat="1" applyFont="1" applyFill="1" applyBorder="1" applyAlignment="1">
      <alignment horizontal="left" vertical="center"/>
    </xf>
    <xf numFmtId="164" fontId="10" fillId="5" borderId="13" xfId="0" applyNumberFormat="1" applyFont="1" applyFill="1" applyBorder="1" applyAlignment="1">
      <alignment horizontal="left" vertical="center"/>
    </xf>
    <xf numFmtId="164" fontId="10" fillId="5" borderId="50" xfId="0" applyNumberFormat="1" applyFont="1" applyFill="1" applyBorder="1" applyAlignment="1">
      <alignment horizontal="left" vertical="center"/>
    </xf>
    <xf numFmtId="164" fontId="3" fillId="4" borderId="54" xfId="0" applyNumberFormat="1" applyFont="1" applyFill="1" applyBorder="1" applyAlignment="1">
      <alignment horizontal="left"/>
    </xf>
    <xf numFmtId="164" fontId="3" fillId="4" borderId="24" xfId="0" applyNumberFormat="1" applyFont="1" applyFill="1" applyBorder="1" applyAlignment="1">
      <alignment horizontal="left"/>
    </xf>
    <xf numFmtId="49" fontId="9" fillId="4" borderId="42" xfId="0" applyNumberFormat="1" applyFont="1" applyFill="1" applyBorder="1" applyAlignment="1">
      <alignment horizontal="center"/>
    </xf>
    <xf numFmtId="49" fontId="9" fillId="4" borderId="49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 vertical="center"/>
    </xf>
    <xf numFmtId="164" fontId="14" fillId="7" borderId="52" xfId="0" applyNumberFormat="1" applyFont="1" applyFill="1" applyBorder="1" applyAlignment="1">
      <alignment horizontal="left" vertical="center"/>
    </xf>
    <xf numFmtId="164" fontId="14" fillId="7" borderId="13" xfId="0" applyNumberFormat="1" applyFont="1" applyFill="1" applyBorder="1" applyAlignment="1">
      <alignment horizontal="left" vertical="center"/>
    </xf>
    <xf numFmtId="164" fontId="14" fillId="7" borderId="50" xfId="0" applyNumberFormat="1" applyFont="1" applyFill="1" applyBorder="1" applyAlignment="1">
      <alignment horizontal="left" vertical="center"/>
    </xf>
    <xf numFmtId="164" fontId="23" fillId="5" borderId="51" xfId="0" applyNumberFormat="1" applyFont="1" applyFill="1" applyBorder="1" applyAlignment="1">
      <alignment horizontal="center" vertical="center" wrapText="1"/>
    </xf>
    <xf numFmtId="164" fontId="10" fillId="5" borderId="61" xfId="0" applyNumberFormat="1" applyFont="1" applyFill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62" xfId="15" applyNumberFormat="1" applyFont="1" applyFill="1" applyBorder="1" applyAlignment="1">
      <alignment horizontal="center" vertical="center"/>
    </xf>
    <xf numFmtId="49" fontId="0" fillId="0" borderId="63" xfId="15" applyNumberFormat="1" applyBorder="1" applyAlignment="1">
      <alignment horizontal="center" vertical="center"/>
    </xf>
    <xf numFmtId="164" fontId="10" fillId="5" borderId="54" xfId="0" applyNumberFormat="1" applyFont="1" applyFill="1" applyBorder="1" applyAlignment="1">
      <alignment horizontal="left"/>
    </xf>
    <xf numFmtId="0" fontId="25" fillId="5" borderId="54" xfId="0" applyFont="1" applyFill="1" applyBorder="1" applyAlignment="1">
      <alignment/>
    </xf>
    <xf numFmtId="0" fontId="25" fillId="5" borderId="56" xfId="0" applyFont="1" applyFill="1" applyBorder="1" applyAlignment="1">
      <alignment/>
    </xf>
    <xf numFmtId="164" fontId="10" fillId="5" borderId="52" xfId="0" applyNumberFormat="1" applyFont="1" applyFill="1" applyBorder="1" applyAlignment="1">
      <alignment horizontal="left" vertical="center" wrapText="1"/>
    </xf>
    <xf numFmtId="164" fontId="13" fillId="7" borderId="33" xfId="0" applyNumberFormat="1" applyFont="1" applyFill="1" applyBorder="1" applyAlignment="1">
      <alignment horizontal="left" vertical="center" wrapText="1"/>
    </xf>
    <xf numFmtId="164" fontId="13" fillId="7" borderId="54" xfId="0" applyNumberFormat="1" applyFont="1" applyFill="1" applyBorder="1" applyAlignment="1">
      <alignment horizontal="left" vertical="center" wrapText="1"/>
    </xf>
    <xf numFmtId="164" fontId="13" fillId="7" borderId="56" xfId="0" applyNumberFormat="1" applyFont="1" applyFill="1" applyBorder="1" applyAlignment="1">
      <alignment horizontal="left" vertical="center" wrapText="1"/>
    </xf>
    <xf numFmtId="49" fontId="0" fillId="4" borderId="55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left"/>
    </xf>
    <xf numFmtId="164" fontId="3" fillId="4" borderId="64" xfId="0" applyNumberFormat="1" applyFont="1" applyFill="1" applyBorder="1" applyAlignment="1">
      <alignment horizontal="left"/>
    </xf>
    <xf numFmtId="164" fontId="26" fillId="7" borderId="33" xfId="0" applyNumberFormat="1" applyFont="1" applyFill="1" applyBorder="1" applyAlignment="1">
      <alignment horizontal="left" vertical="center" wrapText="1"/>
    </xf>
    <xf numFmtId="164" fontId="26" fillId="7" borderId="54" xfId="0" applyNumberFormat="1" applyFont="1" applyFill="1" applyBorder="1" applyAlignment="1">
      <alignment horizontal="left" vertical="center" wrapText="1"/>
    </xf>
    <xf numFmtId="164" fontId="26" fillId="7" borderId="56" xfId="0" applyNumberFormat="1" applyFont="1" applyFill="1" applyBorder="1" applyAlignment="1">
      <alignment horizontal="left" vertical="center" wrapText="1"/>
    </xf>
    <xf numFmtId="164" fontId="10" fillId="5" borderId="46" xfId="0" applyNumberFormat="1" applyFont="1" applyFill="1" applyBorder="1" applyAlignment="1">
      <alignment horizontal="left"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 horizontal="center" vertical="center"/>
    </xf>
    <xf numFmtId="164" fontId="9" fillId="4" borderId="56" xfId="0" applyNumberFormat="1" applyFont="1" applyFill="1" applyBorder="1" applyAlignment="1">
      <alignment horizontal="left"/>
    </xf>
    <xf numFmtId="164" fontId="10" fillId="5" borderId="33" xfId="0" applyNumberFormat="1" applyFont="1" applyFill="1" applyBorder="1" applyAlignment="1">
      <alignment horizontal="left"/>
    </xf>
    <xf numFmtId="164" fontId="10" fillId="5" borderId="54" xfId="0" applyNumberFormat="1" applyFont="1" applyFill="1" applyBorder="1" applyAlignment="1">
      <alignment horizontal="left"/>
    </xf>
    <xf numFmtId="164" fontId="10" fillId="5" borderId="56" xfId="0" applyNumberFormat="1" applyFont="1" applyFill="1" applyBorder="1" applyAlignment="1">
      <alignment horizontal="left"/>
    </xf>
    <xf numFmtId="49" fontId="0" fillId="0" borderId="49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164" fontId="9" fillId="6" borderId="51" xfId="0" applyNumberFormat="1" applyFont="1" applyFill="1" applyBorder="1" applyAlignment="1">
      <alignment horizontal="left"/>
    </xf>
    <xf numFmtId="164" fontId="9" fillId="6" borderId="37" xfId="0" applyNumberFormat="1" applyFont="1" applyFill="1" applyBorder="1" applyAlignment="1">
      <alignment horizontal="left"/>
    </xf>
    <xf numFmtId="1" fontId="9" fillId="4" borderId="42" xfId="0" applyNumberFormat="1" applyFont="1" applyFill="1" applyBorder="1" applyAlignment="1">
      <alignment horizontal="center" vertical="center"/>
    </xf>
    <xf numFmtId="1" fontId="9" fillId="4" borderId="49" xfId="0" applyNumberFormat="1" applyFont="1" applyFill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49" fontId="10" fillId="5" borderId="46" xfId="0" applyNumberFormat="1" applyFont="1" applyFill="1" applyBorder="1" applyAlignment="1">
      <alignment horizontal="left" vertical="center"/>
    </xf>
    <xf numFmtId="0" fontId="17" fillId="0" borderId="60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164" fontId="14" fillId="7" borderId="33" xfId="0" applyNumberFormat="1" applyFont="1" applyFill="1" applyBorder="1" applyAlignment="1">
      <alignment horizontal="left" vertical="center"/>
    </xf>
    <xf numFmtId="164" fontId="14" fillId="7" borderId="54" xfId="0" applyNumberFormat="1" applyFont="1" applyFill="1" applyBorder="1" applyAlignment="1">
      <alignment horizontal="left" vertical="center"/>
    </xf>
    <xf numFmtId="164" fontId="14" fillId="7" borderId="56" xfId="0" applyNumberFormat="1" applyFont="1" applyFill="1" applyBorder="1" applyAlignment="1">
      <alignment horizontal="left" vertical="center"/>
    </xf>
    <xf numFmtId="164" fontId="10" fillId="5" borderId="57" xfId="0" applyNumberFormat="1" applyFont="1" applyFill="1" applyBorder="1" applyAlignment="1">
      <alignment horizontal="left" vertical="center" wrapText="1"/>
    </xf>
    <xf numFmtId="0" fontId="9" fillId="4" borderId="52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164" fontId="3" fillId="6" borderId="51" xfId="0" applyNumberFormat="1" applyFont="1" applyFill="1" applyBorder="1" applyAlignment="1">
      <alignment horizontal="left"/>
    </xf>
    <xf numFmtId="164" fontId="3" fillId="6" borderId="37" xfId="0" applyNumberFormat="1" applyFont="1" applyFill="1" applyBorder="1" applyAlignment="1">
      <alignment horizontal="left"/>
    </xf>
    <xf numFmtId="49" fontId="10" fillId="5" borderId="21" xfId="0" applyNumberFormat="1" applyFont="1" applyFill="1" applyBorder="1" applyAlignment="1">
      <alignment horizontal="left" vertic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64" fontId="10" fillId="5" borderId="26" xfId="0" applyNumberFormat="1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left" vertical="center" wrapText="1"/>
    </xf>
    <xf numFmtId="164" fontId="10" fillId="5" borderId="59" xfId="0" applyNumberFormat="1" applyFont="1" applyFill="1" applyBorder="1" applyAlignment="1">
      <alignment horizontal="left" vertical="center" wrapText="1"/>
    </xf>
    <xf numFmtId="173" fontId="11" fillId="5" borderId="41" xfId="0" applyNumberFormat="1" applyFont="1" applyFill="1" applyBorder="1" applyAlignment="1">
      <alignment horizontal="center"/>
    </xf>
    <xf numFmtId="173" fontId="11" fillId="5" borderId="12" xfId="0" applyNumberFormat="1" applyFont="1" applyFill="1" applyBorder="1" applyAlignment="1">
      <alignment horizontal="center" vertical="center" wrapText="1"/>
    </xf>
    <xf numFmtId="173" fontId="11" fillId="5" borderId="3" xfId="19" applyNumberFormat="1" applyFont="1" applyFill="1" applyBorder="1" applyAlignment="1">
      <alignment horizontal="center" vertical="center" wrapText="1"/>
    </xf>
    <xf numFmtId="173" fontId="11" fillId="4" borderId="9" xfId="19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tabSelected="1" view="pageBreakPreview" zoomScaleSheetLayoutView="100" workbookViewId="0" topLeftCell="A201">
      <selection activeCell="J207" sqref="J207"/>
    </sheetView>
  </sheetViews>
  <sheetFormatPr defaultColWidth="9.00390625" defaultRowHeight="12.75"/>
  <cols>
    <col min="1" max="1" width="9.75390625" style="30" customWidth="1"/>
    <col min="2" max="2" width="9.75390625" style="175" customWidth="1"/>
    <col min="3" max="3" width="29.25390625" style="177" customWidth="1"/>
    <col min="4" max="4" width="15.625" style="74" hidden="1" customWidth="1"/>
    <col min="5" max="5" width="12.75390625" style="54" hidden="1" customWidth="1"/>
    <col min="6" max="6" width="13.125" style="54" hidden="1" customWidth="1"/>
    <col min="7" max="7" width="15.75390625" style="74" bestFit="1" customWidth="1"/>
    <col min="8" max="8" width="9.75390625" style="102" customWidth="1"/>
    <col min="9" max="9" width="12.00390625" style="1" customWidth="1"/>
    <col min="10" max="16384" width="9.125" style="1" customWidth="1"/>
  </cols>
  <sheetData>
    <row r="1" spans="1:8" ht="14.25" customHeight="1">
      <c r="A1" s="31"/>
      <c r="B1" s="156"/>
      <c r="C1" s="286" t="s">
        <v>261</v>
      </c>
      <c r="D1" s="286"/>
      <c r="E1" s="286"/>
      <c r="F1" s="286"/>
      <c r="G1" s="287"/>
      <c r="H1" s="288"/>
    </row>
    <row r="2" spans="1:8" ht="12.75" customHeight="1">
      <c r="A2" s="31"/>
      <c r="B2" s="156"/>
      <c r="C2" s="287"/>
      <c r="D2" s="287"/>
      <c r="E2" s="287"/>
      <c r="F2" s="287"/>
      <c r="G2" s="287"/>
      <c r="H2" s="288"/>
    </row>
    <row r="3" spans="1:8" ht="36.75" customHeight="1" thickBot="1">
      <c r="A3" s="346" t="s">
        <v>224</v>
      </c>
      <c r="B3" s="346"/>
      <c r="C3" s="346"/>
      <c r="D3" s="346"/>
      <c r="E3" s="346"/>
      <c r="F3" s="346"/>
      <c r="G3" s="346"/>
      <c r="H3" s="346"/>
    </row>
    <row r="4" spans="1:8" ht="44.25" customHeight="1" thickBot="1" thickTop="1">
      <c r="A4" s="201" t="s">
        <v>0</v>
      </c>
      <c r="B4" s="202" t="s">
        <v>66</v>
      </c>
      <c r="C4" s="203" t="s">
        <v>1</v>
      </c>
      <c r="D4" s="204" t="s">
        <v>225</v>
      </c>
      <c r="E4" s="205" t="s">
        <v>114</v>
      </c>
      <c r="F4" s="205" t="s">
        <v>115</v>
      </c>
      <c r="G4" s="204" t="s">
        <v>226</v>
      </c>
      <c r="H4" s="206" t="s">
        <v>189</v>
      </c>
    </row>
    <row r="5" spans="1:8" ht="14.25" thickBot="1" thickTop="1">
      <c r="A5" s="199">
        <v>1</v>
      </c>
      <c r="B5" s="252">
        <v>2</v>
      </c>
      <c r="C5" s="253">
        <v>3</v>
      </c>
      <c r="D5" s="249">
        <v>4</v>
      </c>
      <c r="E5" s="250">
        <v>5</v>
      </c>
      <c r="F5" s="250">
        <v>6</v>
      </c>
      <c r="G5" s="251">
        <v>5</v>
      </c>
      <c r="H5" s="200">
        <v>6</v>
      </c>
    </row>
    <row r="6" spans="1:10" ht="16.5" customHeight="1" thickBot="1" thickTop="1">
      <c r="A6" s="355" t="s">
        <v>65</v>
      </c>
      <c r="B6" s="356"/>
      <c r="C6" s="356"/>
      <c r="D6" s="356"/>
      <c r="E6" s="356"/>
      <c r="F6" s="356"/>
      <c r="G6" s="356"/>
      <c r="H6" s="357"/>
      <c r="J6" s="2"/>
    </row>
    <row r="7" spans="1:8" ht="15" thickBot="1" thickTop="1">
      <c r="A7" s="266" t="s">
        <v>63</v>
      </c>
      <c r="B7" s="297" t="s">
        <v>2</v>
      </c>
      <c r="C7" s="298"/>
      <c r="D7" s="298"/>
      <c r="E7" s="298"/>
      <c r="F7" s="298"/>
      <c r="G7" s="298"/>
      <c r="H7" s="299"/>
    </row>
    <row r="8" spans="1:8" ht="70.5" customHeight="1" thickBot="1" thickTop="1">
      <c r="A8" s="358"/>
      <c r="B8" s="192">
        <v>2110</v>
      </c>
      <c r="C8" s="157" t="s">
        <v>13</v>
      </c>
      <c r="D8" s="109">
        <v>30000</v>
      </c>
      <c r="E8" s="110"/>
      <c r="F8" s="110"/>
      <c r="G8" s="109">
        <v>30000</v>
      </c>
      <c r="H8" s="104">
        <f>G8/G215</f>
        <v>0.0009355265943548267</v>
      </c>
    </row>
    <row r="9" spans="1:8" ht="15.75" customHeight="1" thickBot="1" thickTop="1">
      <c r="A9" s="271" t="s">
        <v>14</v>
      </c>
      <c r="B9" s="359"/>
      <c r="C9" s="360"/>
      <c r="D9" s="196">
        <f>D8</f>
        <v>30000</v>
      </c>
      <c r="E9" s="197"/>
      <c r="F9" s="197"/>
      <c r="G9" s="196">
        <f>G8</f>
        <v>30000</v>
      </c>
      <c r="H9" s="198">
        <f>G9/G215</f>
        <v>0.0009355265943548267</v>
      </c>
    </row>
    <row r="10" spans="1:8" ht="15.75" customHeight="1" thickBot="1" thickTop="1">
      <c r="A10" s="349" t="s">
        <v>208</v>
      </c>
      <c r="B10" s="351" t="s">
        <v>209</v>
      </c>
      <c r="C10" s="352"/>
      <c r="D10" s="352"/>
      <c r="E10" s="352"/>
      <c r="F10" s="352"/>
      <c r="G10" s="352"/>
      <c r="H10" s="353"/>
    </row>
    <row r="11" spans="1:8" ht="57.75" customHeight="1" thickBot="1" thickTop="1">
      <c r="A11" s="350"/>
      <c r="B11" s="193" t="s">
        <v>205</v>
      </c>
      <c r="C11" s="158" t="s">
        <v>210</v>
      </c>
      <c r="D11" s="55">
        <v>400</v>
      </c>
      <c r="E11" s="36"/>
      <c r="F11" s="36"/>
      <c r="G11" s="55">
        <v>450</v>
      </c>
      <c r="H11" s="93">
        <f>G11/G215</f>
        <v>1.40328989153224E-05</v>
      </c>
    </row>
    <row r="12" spans="1:8" ht="15" thickBot="1" thickTop="1">
      <c r="A12" s="271" t="s">
        <v>211</v>
      </c>
      <c r="B12" s="338"/>
      <c r="C12" s="339"/>
      <c r="D12" s="56">
        <f>D11</f>
        <v>400</v>
      </c>
      <c r="E12" s="56">
        <f>E11</f>
        <v>0</v>
      </c>
      <c r="F12" s="56">
        <f>F11</f>
        <v>0</v>
      </c>
      <c r="G12" s="56">
        <f>G11</f>
        <v>450</v>
      </c>
      <c r="H12" s="94">
        <f>G12/G215</f>
        <v>1.40328989153224E-05</v>
      </c>
    </row>
    <row r="13" spans="1:8" ht="15" thickBot="1" thickTop="1">
      <c r="A13" s="276" t="s">
        <v>15</v>
      </c>
      <c r="B13" s="330"/>
      <c r="C13" s="331"/>
      <c r="D13" s="57">
        <f>D9+D12</f>
        <v>30400</v>
      </c>
      <c r="E13" s="57">
        <f>E9+E12</f>
        <v>0</v>
      </c>
      <c r="F13" s="57">
        <f>F9+F12</f>
        <v>0</v>
      </c>
      <c r="G13" s="57">
        <f>G9+G12</f>
        <v>30450</v>
      </c>
      <c r="H13" s="96">
        <f>G13/G215</f>
        <v>0.0009495594932701491</v>
      </c>
    </row>
    <row r="14" spans="1:8" ht="16.5" customHeight="1" thickBot="1" thickTop="1">
      <c r="A14" s="294" t="s">
        <v>214</v>
      </c>
      <c r="B14" s="295"/>
      <c r="C14" s="295"/>
      <c r="D14" s="295"/>
      <c r="E14" s="295"/>
      <c r="F14" s="295"/>
      <c r="G14" s="295"/>
      <c r="H14" s="296"/>
    </row>
    <row r="15" spans="1:8" ht="15" thickBot="1" thickTop="1">
      <c r="A15" s="266" t="s">
        <v>48</v>
      </c>
      <c r="B15" s="297" t="s">
        <v>61</v>
      </c>
      <c r="C15" s="298"/>
      <c r="D15" s="298"/>
      <c r="E15" s="298"/>
      <c r="F15" s="298"/>
      <c r="G15" s="298"/>
      <c r="H15" s="299"/>
    </row>
    <row r="16" spans="1:8" ht="42.75" customHeight="1" thickTop="1">
      <c r="A16" s="266"/>
      <c r="B16" s="257" t="s">
        <v>175</v>
      </c>
      <c r="C16" s="255" t="s">
        <v>67</v>
      </c>
      <c r="D16" s="258">
        <v>190266</v>
      </c>
      <c r="E16" s="259"/>
      <c r="F16" s="259"/>
      <c r="G16" s="258">
        <v>0</v>
      </c>
      <c r="H16" s="262">
        <f>G16/D16</f>
        <v>0</v>
      </c>
    </row>
    <row r="17" spans="1:11" ht="77.25" thickBot="1">
      <c r="A17" s="267"/>
      <c r="B17" s="111" t="s">
        <v>262</v>
      </c>
      <c r="C17" s="159" t="s">
        <v>263</v>
      </c>
      <c r="D17" s="260">
        <v>0</v>
      </c>
      <c r="E17" s="261"/>
      <c r="F17" s="261"/>
      <c r="G17" s="260">
        <v>187000</v>
      </c>
      <c r="H17" s="104">
        <f>G17/G215</f>
        <v>0.005831449104811753</v>
      </c>
      <c r="K17" s="106"/>
    </row>
    <row r="18" spans="1:8" ht="15" thickBot="1" thickTop="1">
      <c r="A18" s="271" t="s">
        <v>50</v>
      </c>
      <c r="B18" s="338"/>
      <c r="C18" s="339"/>
      <c r="D18" s="56">
        <f>SUM(D16:D17)</f>
        <v>190266</v>
      </c>
      <c r="E18" s="56">
        <f>SUM(E16:E17)</f>
        <v>0</v>
      </c>
      <c r="F18" s="56">
        <f>SUM(F16:F17)</f>
        <v>0</v>
      </c>
      <c r="G18" s="56">
        <f>SUM(G16:G17)</f>
        <v>187000</v>
      </c>
      <c r="H18" s="94">
        <f>G18/G215</f>
        <v>0.005831449104811753</v>
      </c>
    </row>
    <row r="19" spans="1:8" s="3" customFormat="1" ht="13.5" customHeight="1" thickBot="1" thickTop="1">
      <c r="A19" s="276" t="s">
        <v>49</v>
      </c>
      <c r="B19" s="330"/>
      <c r="C19" s="331"/>
      <c r="D19" s="57">
        <f>SUM(D18)</f>
        <v>190266</v>
      </c>
      <c r="E19" s="37">
        <f>SUM(E18)</f>
        <v>0</v>
      </c>
      <c r="F19" s="37">
        <f>SUM(F18)</f>
        <v>0</v>
      </c>
      <c r="G19" s="57">
        <f>SUM(G18)</f>
        <v>187000</v>
      </c>
      <c r="H19" s="97">
        <f>G19/G215</f>
        <v>0.005831449104811753</v>
      </c>
    </row>
    <row r="20" spans="1:8" s="3" customFormat="1" ht="13.5" customHeight="1" thickBot="1" thickTop="1">
      <c r="A20" s="294" t="s">
        <v>158</v>
      </c>
      <c r="B20" s="295"/>
      <c r="C20" s="295"/>
      <c r="D20" s="295"/>
      <c r="E20" s="295"/>
      <c r="F20" s="295"/>
      <c r="G20" s="295"/>
      <c r="H20" s="296"/>
    </row>
    <row r="21" spans="1:8" s="3" customFormat="1" ht="13.5" customHeight="1" thickTop="1">
      <c r="A21" s="266" t="s">
        <v>157</v>
      </c>
      <c r="B21" s="354" t="s">
        <v>161</v>
      </c>
      <c r="C21" s="292"/>
      <c r="D21" s="292"/>
      <c r="E21" s="292"/>
      <c r="F21" s="292"/>
      <c r="G21" s="292"/>
      <c r="H21" s="293"/>
    </row>
    <row r="22" spans="1:8" s="3" customFormat="1" ht="13.5" customHeight="1">
      <c r="A22" s="267"/>
      <c r="B22" s="181" t="s">
        <v>99</v>
      </c>
      <c r="C22" s="160" t="s">
        <v>23</v>
      </c>
      <c r="D22" s="229">
        <v>1493</v>
      </c>
      <c r="E22" s="229"/>
      <c r="F22" s="229"/>
      <c r="G22" s="229">
        <v>800</v>
      </c>
      <c r="H22" s="117">
        <f>G22/G215</f>
        <v>2.4947375849462047E-05</v>
      </c>
    </row>
    <row r="23" spans="1:8" s="3" customFormat="1" ht="13.5" customHeight="1">
      <c r="A23" s="267"/>
      <c r="B23" s="181" t="s">
        <v>101</v>
      </c>
      <c r="C23" s="160" t="s">
        <v>118</v>
      </c>
      <c r="D23" s="40">
        <v>6984</v>
      </c>
      <c r="E23" s="39"/>
      <c r="F23" s="39"/>
      <c r="G23" s="40">
        <v>0</v>
      </c>
      <c r="H23" s="117">
        <f>G23/G215</f>
        <v>0</v>
      </c>
    </row>
    <row r="24" spans="1:8" s="3" customFormat="1" ht="42" customHeight="1">
      <c r="A24" s="267"/>
      <c r="B24" s="181" t="s">
        <v>125</v>
      </c>
      <c r="C24" s="161" t="s">
        <v>190</v>
      </c>
      <c r="D24" s="40">
        <v>29500</v>
      </c>
      <c r="E24" s="39"/>
      <c r="F24" s="39"/>
      <c r="G24" s="40">
        <v>80000</v>
      </c>
      <c r="H24" s="117">
        <f>G24/G215</f>
        <v>0.0024947375849462047</v>
      </c>
    </row>
    <row r="25" spans="1:8" s="3" customFormat="1" ht="63.75">
      <c r="A25" s="267"/>
      <c r="B25" s="181" t="s">
        <v>248</v>
      </c>
      <c r="C25" s="161" t="s">
        <v>249</v>
      </c>
      <c r="D25" s="40">
        <v>70000</v>
      </c>
      <c r="E25" s="39"/>
      <c r="F25" s="39"/>
      <c r="G25" s="40">
        <v>0</v>
      </c>
      <c r="H25" s="117">
        <f>G25/G215</f>
        <v>0</v>
      </c>
    </row>
    <row r="26" spans="1:8" s="3" customFormat="1" ht="60" customHeight="1" thickBot="1">
      <c r="A26" s="267"/>
      <c r="B26" s="181" t="s">
        <v>246</v>
      </c>
      <c r="C26" s="161" t="s">
        <v>247</v>
      </c>
      <c r="D26" s="40">
        <v>0</v>
      </c>
      <c r="E26" s="39"/>
      <c r="F26" s="39"/>
      <c r="G26" s="40">
        <v>750000</v>
      </c>
      <c r="H26" s="117">
        <f>G26/G215</f>
        <v>0.02338816485887067</v>
      </c>
    </row>
    <row r="27" spans="1:8" s="3" customFormat="1" ht="18.75" customHeight="1" thickBot="1" thickTop="1">
      <c r="A27" s="271" t="s">
        <v>159</v>
      </c>
      <c r="B27" s="338"/>
      <c r="C27" s="339"/>
      <c r="D27" s="56">
        <f>SUM(D22:D26)</f>
        <v>107977</v>
      </c>
      <c r="E27" s="56">
        <f>SUM(E22:E26)</f>
        <v>0</v>
      </c>
      <c r="F27" s="56">
        <f>SUM(F22:F26)</f>
        <v>0</v>
      </c>
      <c r="G27" s="56">
        <f>SUM(G22:G26)</f>
        <v>830800</v>
      </c>
      <c r="H27" s="116">
        <f>G27/G215</f>
        <v>0.025907849819666335</v>
      </c>
    </row>
    <row r="28" spans="1:8" s="3" customFormat="1" ht="13.5" customHeight="1" thickBot="1" thickTop="1">
      <c r="A28" s="276" t="s">
        <v>160</v>
      </c>
      <c r="B28" s="330"/>
      <c r="C28" s="331"/>
      <c r="D28" s="57">
        <f>SUM(D27)</f>
        <v>107977</v>
      </c>
      <c r="E28" s="37">
        <f>SUM(E27)</f>
        <v>0</v>
      </c>
      <c r="F28" s="37">
        <f>SUM(F27)</f>
        <v>0</v>
      </c>
      <c r="G28" s="57">
        <f>SUM(G27)</f>
        <v>830800</v>
      </c>
      <c r="H28" s="120">
        <f>G28/G215</f>
        <v>0.025907849819666335</v>
      </c>
    </row>
    <row r="29" spans="1:8" s="3" customFormat="1" ht="13.5" customHeight="1" thickBot="1" thickTop="1">
      <c r="A29" s="361" t="s">
        <v>230</v>
      </c>
      <c r="B29" s="362"/>
      <c r="C29" s="362"/>
      <c r="D29" s="362"/>
      <c r="E29" s="362"/>
      <c r="F29" s="362"/>
      <c r="G29" s="362"/>
      <c r="H29" s="363"/>
    </row>
    <row r="30" spans="1:8" s="3" customFormat="1" ht="13.5" customHeight="1" thickTop="1">
      <c r="A30" s="376">
        <v>63003</v>
      </c>
      <c r="B30" s="364" t="s">
        <v>231</v>
      </c>
      <c r="C30" s="365"/>
      <c r="D30" s="365"/>
      <c r="E30" s="365"/>
      <c r="F30" s="365"/>
      <c r="G30" s="365"/>
      <c r="H30" s="366"/>
    </row>
    <row r="31" spans="1:8" s="3" customFormat="1" ht="38.25" customHeight="1">
      <c r="A31" s="377"/>
      <c r="B31" s="214">
        <v>2700</v>
      </c>
      <c r="C31" s="254" t="s">
        <v>67</v>
      </c>
      <c r="D31" s="230">
        <v>4148</v>
      </c>
      <c r="E31" s="230"/>
      <c r="F31" s="230"/>
      <c r="G31" s="230">
        <v>0</v>
      </c>
      <c r="H31" s="216">
        <f>G31/D31</f>
        <v>0</v>
      </c>
    </row>
    <row r="32" spans="1:8" s="3" customFormat="1" ht="39" thickBot="1">
      <c r="A32" s="378"/>
      <c r="B32" s="215">
        <v>2310</v>
      </c>
      <c r="C32" s="161" t="s">
        <v>190</v>
      </c>
      <c r="D32" s="231">
        <v>2000</v>
      </c>
      <c r="E32" s="231"/>
      <c r="F32" s="231"/>
      <c r="G32" s="231">
        <v>0</v>
      </c>
      <c r="H32" s="217">
        <f>G32/D32</f>
        <v>0</v>
      </c>
    </row>
    <row r="33" spans="1:8" s="3" customFormat="1" ht="13.5" customHeight="1" thickBot="1" thickTop="1">
      <c r="A33" s="271" t="s">
        <v>243</v>
      </c>
      <c r="B33" s="338"/>
      <c r="C33" s="339"/>
      <c r="D33" s="56">
        <f>SUM(D31:D32)</f>
        <v>6148</v>
      </c>
      <c r="E33" s="56">
        <f>SUM(E31:E32)</f>
        <v>0</v>
      </c>
      <c r="F33" s="56">
        <f>SUM(F31:F32)</f>
        <v>0</v>
      </c>
      <c r="G33" s="56">
        <f>SUM(G31:G32)</f>
        <v>0</v>
      </c>
      <c r="H33" s="116">
        <f>G33/D33</f>
        <v>0</v>
      </c>
    </row>
    <row r="34" spans="1:8" s="3" customFormat="1" ht="13.5" customHeight="1" thickBot="1" thickTop="1">
      <c r="A34" s="327" t="s">
        <v>244</v>
      </c>
      <c r="B34" s="388"/>
      <c r="C34" s="389"/>
      <c r="D34" s="66">
        <f>D33</f>
        <v>6148</v>
      </c>
      <c r="E34" s="263"/>
      <c r="F34" s="263"/>
      <c r="G34" s="66">
        <f>G33</f>
        <v>0</v>
      </c>
      <c r="H34" s="132">
        <f>G34/D34</f>
        <v>0</v>
      </c>
    </row>
    <row r="35" spans="1:8" s="3" customFormat="1" ht="16.5" customHeight="1" thickBot="1" thickTop="1">
      <c r="A35" s="294" t="s">
        <v>19</v>
      </c>
      <c r="B35" s="295"/>
      <c r="C35" s="295"/>
      <c r="D35" s="295"/>
      <c r="E35" s="295"/>
      <c r="F35" s="295"/>
      <c r="G35" s="295"/>
      <c r="H35" s="296"/>
    </row>
    <row r="36" spans="1:8" s="3" customFormat="1" ht="18" customHeight="1" thickBot="1" thickTop="1">
      <c r="A36" s="266">
        <v>70005</v>
      </c>
      <c r="B36" s="297" t="s">
        <v>3</v>
      </c>
      <c r="C36" s="298"/>
      <c r="D36" s="298"/>
      <c r="E36" s="298"/>
      <c r="F36" s="298"/>
      <c r="G36" s="298"/>
      <c r="H36" s="299"/>
    </row>
    <row r="37" spans="1:8" s="3" customFormat="1" ht="15.75" customHeight="1" thickTop="1">
      <c r="A37" s="267"/>
      <c r="B37" s="185" t="s">
        <v>100</v>
      </c>
      <c r="C37" s="112" t="s">
        <v>138</v>
      </c>
      <c r="D37" s="64">
        <v>158125</v>
      </c>
      <c r="E37" s="44"/>
      <c r="F37" s="44"/>
      <c r="G37" s="64">
        <v>151722</v>
      </c>
      <c r="H37" s="121">
        <f>G37/G215</f>
        <v>0.004731332198290101</v>
      </c>
    </row>
    <row r="38" spans="1:8" s="3" customFormat="1" ht="51">
      <c r="A38" s="267"/>
      <c r="B38" s="181" t="s">
        <v>232</v>
      </c>
      <c r="C38" s="160" t="s">
        <v>233</v>
      </c>
      <c r="D38" s="58">
        <v>60000</v>
      </c>
      <c r="E38" s="49"/>
      <c r="F38" s="49"/>
      <c r="G38" s="58">
        <v>26700</v>
      </c>
      <c r="H38" s="115">
        <f>G38/$G$215</f>
        <v>0.0008326186689757958</v>
      </c>
    </row>
    <row r="39" spans="1:8" s="3" customFormat="1" ht="13.5" customHeight="1">
      <c r="A39" s="267"/>
      <c r="B39" s="181" t="s">
        <v>99</v>
      </c>
      <c r="C39" s="160" t="s">
        <v>167</v>
      </c>
      <c r="D39" s="58">
        <v>550</v>
      </c>
      <c r="E39" s="49"/>
      <c r="F39" s="49"/>
      <c r="G39" s="58">
        <v>0</v>
      </c>
      <c r="H39" s="115">
        <f>G39/$G$215</f>
        <v>0</v>
      </c>
    </row>
    <row r="40" spans="1:8" s="3" customFormat="1" ht="15" customHeight="1">
      <c r="A40" s="267"/>
      <c r="B40" s="181" t="s">
        <v>101</v>
      </c>
      <c r="C40" s="160" t="s">
        <v>118</v>
      </c>
      <c r="D40" s="58">
        <v>2140</v>
      </c>
      <c r="E40" s="39"/>
      <c r="F40" s="39"/>
      <c r="G40" s="58">
        <v>0</v>
      </c>
      <c r="H40" s="115">
        <f>G40/$G$215</f>
        <v>0</v>
      </c>
    </row>
    <row r="41" spans="1:8" s="3" customFormat="1" ht="62.25" customHeight="1">
      <c r="A41" s="267"/>
      <c r="B41" s="181">
        <v>2110</v>
      </c>
      <c r="C41" s="113" t="s">
        <v>13</v>
      </c>
      <c r="D41" s="58">
        <v>151275</v>
      </c>
      <c r="E41" s="39"/>
      <c r="F41" s="39"/>
      <c r="G41" s="58">
        <v>16000</v>
      </c>
      <c r="H41" s="115">
        <f>G41/$G$215</f>
        <v>0.0004989475169892409</v>
      </c>
    </row>
    <row r="42" spans="1:8" s="3" customFormat="1" ht="51.75" customHeight="1" thickBot="1">
      <c r="A42" s="348"/>
      <c r="B42" s="181" t="s">
        <v>205</v>
      </c>
      <c r="C42" s="158" t="s">
        <v>210</v>
      </c>
      <c r="D42" s="58">
        <v>41929</v>
      </c>
      <c r="E42" s="39"/>
      <c r="F42" s="39"/>
      <c r="G42" s="58">
        <v>36500</v>
      </c>
      <c r="H42" s="117">
        <f>G42/G215</f>
        <v>0.001138224023131706</v>
      </c>
    </row>
    <row r="43" spans="1:8" s="3" customFormat="1" ht="15" thickBot="1" thickTop="1">
      <c r="A43" s="271" t="s">
        <v>51</v>
      </c>
      <c r="B43" s="338"/>
      <c r="C43" s="339"/>
      <c r="D43" s="56">
        <f>SUM(D37:D42)</f>
        <v>414019</v>
      </c>
      <c r="E43" s="56">
        <f>SUM(E37:E42)</f>
        <v>0</v>
      </c>
      <c r="F43" s="56">
        <f>SUM(F37:F42)</f>
        <v>0</v>
      </c>
      <c r="G43" s="56">
        <f>SUM(G37:G42)</f>
        <v>230922</v>
      </c>
      <c r="H43" s="122">
        <f>G43/G215</f>
        <v>0.007201122407386843</v>
      </c>
    </row>
    <row r="44" spans="1:8" s="3" customFormat="1" ht="15" thickBot="1" thickTop="1">
      <c r="A44" s="276" t="s">
        <v>52</v>
      </c>
      <c r="B44" s="330"/>
      <c r="C44" s="331"/>
      <c r="D44" s="57">
        <f>SUM(D43)</f>
        <v>414019</v>
      </c>
      <c r="E44" s="37">
        <f>SUM(E43)</f>
        <v>0</v>
      </c>
      <c r="F44" s="37">
        <f>SUM(F43)</f>
        <v>0</v>
      </c>
      <c r="G44" s="57">
        <f>SUM(G43)</f>
        <v>230922</v>
      </c>
      <c r="H44" s="123">
        <f>G44/G215</f>
        <v>0.007201122407386843</v>
      </c>
    </row>
    <row r="45" spans="1:8" s="3" customFormat="1" ht="16.5" customHeight="1" thickBot="1" thickTop="1">
      <c r="A45" s="294" t="s">
        <v>16</v>
      </c>
      <c r="B45" s="295"/>
      <c r="C45" s="295"/>
      <c r="D45" s="295"/>
      <c r="E45" s="295"/>
      <c r="F45" s="295"/>
      <c r="G45" s="295"/>
      <c r="H45" s="296"/>
    </row>
    <row r="46" spans="1:8" s="3" customFormat="1" ht="15.75" customHeight="1" thickTop="1">
      <c r="A46" s="266">
        <v>71013</v>
      </c>
      <c r="B46" s="347" t="s">
        <v>217</v>
      </c>
      <c r="C46" s="316"/>
      <c r="D46" s="316"/>
      <c r="E46" s="316"/>
      <c r="F46" s="316"/>
      <c r="G46" s="316"/>
      <c r="H46" s="317"/>
    </row>
    <row r="47" spans="1:8" s="3" customFormat="1" ht="63.75" customHeight="1" thickBot="1">
      <c r="A47" s="267"/>
      <c r="B47" s="111">
        <v>2110</v>
      </c>
      <c r="C47" s="159" t="s">
        <v>13</v>
      </c>
      <c r="D47" s="60">
        <v>25000</v>
      </c>
      <c r="E47" s="87"/>
      <c r="F47" s="87"/>
      <c r="G47" s="60">
        <v>20000</v>
      </c>
      <c r="H47" s="124">
        <f>G47/G215</f>
        <v>0.0006236843962365512</v>
      </c>
    </row>
    <row r="48" spans="1:8" s="3" customFormat="1" ht="15" thickBot="1" thickTop="1">
      <c r="A48" s="271" t="s">
        <v>112</v>
      </c>
      <c r="B48" s="338"/>
      <c r="C48" s="339"/>
      <c r="D48" s="56">
        <f>SUM(D47)</f>
        <v>25000</v>
      </c>
      <c r="E48" s="35">
        <f>SUM(E47)</f>
        <v>0</v>
      </c>
      <c r="F48" s="35">
        <f>SUM(F47)</f>
        <v>0</v>
      </c>
      <c r="G48" s="56">
        <f>SUM(G47)</f>
        <v>20000</v>
      </c>
      <c r="H48" s="116">
        <f>G48/G215</f>
        <v>0.0006236843962365512</v>
      </c>
    </row>
    <row r="49" spans="1:8" s="3" customFormat="1" ht="14.25" thickTop="1">
      <c r="A49" s="267">
        <v>71014</v>
      </c>
      <c r="B49" s="315" t="s">
        <v>18</v>
      </c>
      <c r="C49" s="316"/>
      <c r="D49" s="316"/>
      <c r="E49" s="316"/>
      <c r="F49" s="316"/>
      <c r="G49" s="316"/>
      <c r="H49" s="317"/>
    </row>
    <row r="50" spans="1:8" s="3" customFormat="1" ht="66" customHeight="1" thickBot="1">
      <c r="A50" s="267"/>
      <c r="B50" s="32">
        <v>2110</v>
      </c>
      <c r="C50" s="161" t="s">
        <v>13</v>
      </c>
      <c r="D50" s="59">
        <v>3500</v>
      </c>
      <c r="E50" s="38"/>
      <c r="F50" s="38"/>
      <c r="G50" s="59">
        <v>3500</v>
      </c>
      <c r="H50" s="93">
        <f>G50/G215</f>
        <v>0.00010914476934139645</v>
      </c>
    </row>
    <row r="51" spans="1:8" s="3" customFormat="1" ht="15" thickBot="1" thickTop="1">
      <c r="A51" s="271" t="s">
        <v>111</v>
      </c>
      <c r="B51" s="338"/>
      <c r="C51" s="339"/>
      <c r="D51" s="56">
        <f>SUM(D50)</f>
        <v>3500</v>
      </c>
      <c r="E51" s="35">
        <f>SUM(E50)</f>
        <v>0</v>
      </c>
      <c r="F51" s="35">
        <f>SUM(F50)</f>
        <v>0</v>
      </c>
      <c r="G51" s="56">
        <f>SUM(G50)</f>
        <v>3500</v>
      </c>
      <c r="H51" s="95">
        <f>G51/G215</f>
        <v>0.00010914476934139645</v>
      </c>
    </row>
    <row r="52" spans="1:8" s="3" customFormat="1" ht="14.25" thickTop="1">
      <c r="A52" s="279" t="s">
        <v>192</v>
      </c>
      <c r="B52" s="291" t="s">
        <v>4</v>
      </c>
      <c r="C52" s="292"/>
      <c r="D52" s="292"/>
      <c r="E52" s="292"/>
      <c r="F52" s="292"/>
      <c r="G52" s="292"/>
      <c r="H52" s="293"/>
    </row>
    <row r="53" spans="1:8" s="3" customFormat="1" ht="13.5">
      <c r="A53" s="290"/>
      <c r="B53" s="191" t="s">
        <v>102</v>
      </c>
      <c r="C53" s="113" t="s">
        <v>191</v>
      </c>
      <c r="D53" s="232">
        <v>9</v>
      </c>
      <c r="E53" s="233"/>
      <c r="F53" s="233"/>
      <c r="G53" s="232">
        <v>0</v>
      </c>
      <c r="H53" s="208">
        <f aca="true" t="shared" si="0" ref="H53:H59">G53/D53</f>
        <v>0</v>
      </c>
    </row>
    <row r="54" spans="1:8" s="3" customFormat="1" ht="13.5">
      <c r="A54" s="290"/>
      <c r="B54" s="218" t="s">
        <v>99</v>
      </c>
      <c r="C54" s="160" t="s">
        <v>167</v>
      </c>
      <c r="D54" s="234">
        <v>148</v>
      </c>
      <c r="E54" s="235"/>
      <c r="F54" s="235"/>
      <c r="G54" s="234">
        <v>0</v>
      </c>
      <c r="H54" s="208">
        <f t="shared" si="0"/>
        <v>0</v>
      </c>
    </row>
    <row r="55" spans="1:8" s="3" customFormat="1" ht="13.5">
      <c r="A55" s="290"/>
      <c r="B55" s="218" t="s">
        <v>101</v>
      </c>
      <c r="C55" s="160" t="s">
        <v>118</v>
      </c>
      <c r="D55" s="234">
        <v>6</v>
      </c>
      <c r="E55" s="235"/>
      <c r="F55" s="235"/>
      <c r="G55" s="234">
        <v>0</v>
      </c>
      <c r="H55" s="208">
        <f t="shared" si="0"/>
        <v>0</v>
      </c>
    </row>
    <row r="56" spans="1:8" s="3" customFormat="1" ht="66" customHeight="1">
      <c r="A56" s="290"/>
      <c r="B56" s="185">
        <v>2110</v>
      </c>
      <c r="C56" s="112" t="s">
        <v>13</v>
      </c>
      <c r="D56" s="64">
        <v>188901</v>
      </c>
      <c r="E56" s="44"/>
      <c r="F56" s="44"/>
      <c r="G56" s="64">
        <v>299000</v>
      </c>
      <c r="H56" s="265">
        <f>G56/G215</f>
        <v>0.00932408172373644</v>
      </c>
    </row>
    <row r="57" spans="1:8" s="3" customFormat="1" ht="55.5" customHeight="1" thickBot="1">
      <c r="A57" s="367"/>
      <c r="B57" s="185" t="s">
        <v>205</v>
      </c>
      <c r="C57" s="112" t="s">
        <v>239</v>
      </c>
      <c r="D57" s="64">
        <v>2652</v>
      </c>
      <c r="E57" s="44"/>
      <c r="F57" s="44"/>
      <c r="G57" s="64">
        <v>50</v>
      </c>
      <c r="H57" s="264">
        <f>G57/G215</f>
        <v>1.559210990591378E-06</v>
      </c>
    </row>
    <row r="58" spans="1:8" s="3" customFormat="1" ht="15" thickBot="1" thickTop="1">
      <c r="A58" s="271" t="s">
        <v>110</v>
      </c>
      <c r="B58" s="338"/>
      <c r="C58" s="339"/>
      <c r="D58" s="56">
        <f>SUM(D53:D57)</f>
        <v>191716</v>
      </c>
      <c r="E58" s="35">
        <f>SUM(E57:E57)</f>
        <v>0</v>
      </c>
      <c r="F58" s="35">
        <f>SUM(F57:F57)</f>
        <v>0</v>
      </c>
      <c r="G58" s="103">
        <f>SUM(G53:G57)</f>
        <v>299050</v>
      </c>
      <c r="H58" s="95">
        <f>G58/G215</f>
        <v>0.009325640934727032</v>
      </c>
    </row>
    <row r="59" spans="1:8" s="3" customFormat="1" ht="15" thickBot="1" thickTop="1">
      <c r="A59" s="276" t="s">
        <v>20</v>
      </c>
      <c r="B59" s="330"/>
      <c r="C59" s="331"/>
      <c r="D59" s="57">
        <f>SUM(D48+D51+D58)</f>
        <v>220216</v>
      </c>
      <c r="E59" s="37">
        <f>SUM(E48+E51+E58)</f>
        <v>0</v>
      </c>
      <c r="F59" s="37">
        <f>SUM(F48+F51+F58)</f>
        <v>0</v>
      </c>
      <c r="G59" s="57">
        <f>SUM(G48+G51+G58)</f>
        <v>322550</v>
      </c>
      <c r="H59" s="96">
        <f>G59/G215</f>
        <v>0.010058470100304978</v>
      </c>
    </row>
    <row r="60" spans="1:8" ht="17.25" thickBot="1" thickTop="1">
      <c r="A60" s="294" t="s">
        <v>17</v>
      </c>
      <c r="B60" s="295"/>
      <c r="C60" s="295"/>
      <c r="D60" s="295"/>
      <c r="E60" s="295"/>
      <c r="F60" s="295"/>
      <c r="G60" s="295"/>
      <c r="H60" s="296"/>
    </row>
    <row r="61" spans="1:8" ht="19.5" customHeight="1" thickTop="1">
      <c r="A61" s="340">
        <v>75011</v>
      </c>
      <c r="B61" s="291" t="s">
        <v>5</v>
      </c>
      <c r="C61" s="292"/>
      <c r="D61" s="292"/>
      <c r="E61" s="292"/>
      <c r="F61" s="292"/>
      <c r="G61" s="292"/>
      <c r="H61" s="293"/>
    </row>
    <row r="62" spans="1:8" ht="69" customHeight="1" thickBot="1">
      <c r="A62" s="341"/>
      <c r="B62" s="181">
        <v>2110</v>
      </c>
      <c r="C62" s="160" t="s">
        <v>13</v>
      </c>
      <c r="D62" s="58">
        <v>107200</v>
      </c>
      <c r="E62" s="39"/>
      <c r="F62" s="39"/>
      <c r="G62" s="58">
        <v>110000</v>
      </c>
      <c r="H62" s="118">
        <f>G62/G215</f>
        <v>0.003430264179301031</v>
      </c>
    </row>
    <row r="63" spans="1:8" ht="15" thickBot="1" thickTop="1">
      <c r="A63" s="271" t="s">
        <v>109</v>
      </c>
      <c r="B63" s="338"/>
      <c r="C63" s="339"/>
      <c r="D63" s="56">
        <f>SUM(D62:D62)</f>
        <v>107200</v>
      </c>
      <c r="E63" s="35">
        <f>SUM(E62:E62)</f>
        <v>0</v>
      </c>
      <c r="F63" s="35">
        <f>SUM(F62:F62)</f>
        <v>0</v>
      </c>
      <c r="G63" s="56">
        <f>SUM(G62:G62)</f>
        <v>110000</v>
      </c>
      <c r="H63" s="119">
        <f>G63/G215</f>
        <v>0.003430264179301031</v>
      </c>
    </row>
    <row r="64" spans="1:8" ht="14.25" thickTop="1">
      <c r="A64" s="267">
        <v>75020</v>
      </c>
      <c r="B64" s="315" t="s">
        <v>6</v>
      </c>
      <c r="C64" s="316"/>
      <c r="D64" s="316"/>
      <c r="E64" s="316"/>
      <c r="F64" s="316"/>
      <c r="G64" s="316"/>
      <c r="H64" s="317"/>
    </row>
    <row r="65" spans="1:8" ht="13.5">
      <c r="A65" s="267"/>
      <c r="B65" s="181" t="s">
        <v>102</v>
      </c>
      <c r="C65" s="160" t="s">
        <v>216</v>
      </c>
      <c r="D65" s="58">
        <v>2615</v>
      </c>
      <c r="E65" s="39"/>
      <c r="F65" s="39"/>
      <c r="G65" s="58">
        <v>500</v>
      </c>
      <c r="H65" s="115">
        <f>G65/$G$215</f>
        <v>1.559210990591378E-05</v>
      </c>
    </row>
    <row r="66" spans="1:8" ht="13.5">
      <c r="A66" s="267"/>
      <c r="B66" s="181" t="s">
        <v>99</v>
      </c>
      <c r="C66" s="160" t="s">
        <v>23</v>
      </c>
      <c r="D66" s="58">
        <v>21500</v>
      </c>
      <c r="E66" s="39"/>
      <c r="F66" s="39"/>
      <c r="G66" s="58">
        <v>15000</v>
      </c>
      <c r="H66" s="115">
        <f>G66/$G$215</f>
        <v>0.0004677632971774134</v>
      </c>
    </row>
    <row r="67" spans="1:8" ht="13.5">
      <c r="A67" s="267"/>
      <c r="B67" s="181" t="s">
        <v>101</v>
      </c>
      <c r="C67" s="160" t="s">
        <v>36</v>
      </c>
      <c r="D67" s="58">
        <v>1238</v>
      </c>
      <c r="E67" s="39"/>
      <c r="F67" s="39"/>
      <c r="G67" s="58">
        <v>500</v>
      </c>
      <c r="H67" s="115">
        <f>G67/$G$215</f>
        <v>1.559210990591378E-05</v>
      </c>
    </row>
    <row r="68" spans="1:8" ht="64.5" thickBot="1">
      <c r="A68" s="267"/>
      <c r="B68" s="181" t="s">
        <v>178</v>
      </c>
      <c r="C68" s="160" t="s">
        <v>184</v>
      </c>
      <c r="D68" s="58">
        <v>7000</v>
      </c>
      <c r="E68" s="39"/>
      <c r="F68" s="39"/>
      <c r="G68" s="58">
        <v>0</v>
      </c>
      <c r="H68" s="115">
        <f>G68/$G$215</f>
        <v>0</v>
      </c>
    </row>
    <row r="69" spans="1:8" ht="15" thickBot="1" thickTop="1">
      <c r="A69" s="271" t="s">
        <v>25</v>
      </c>
      <c r="B69" s="338"/>
      <c r="C69" s="339"/>
      <c r="D69" s="56">
        <f>SUM(D65:D68)</f>
        <v>32353</v>
      </c>
      <c r="E69" s="56">
        <f>SUM(E68:E68)</f>
        <v>0</v>
      </c>
      <c r="F69" s="56">
        <f>SUM(F68:F68)</f>
        <v>0</v>
      </c>
      <c r="G69" s="56">
        <f>SUM(G65:G68)</f>
        <v>16000</v>
      </c>
      <c r="H69" s="116">
        <f>G69/G215</f>
        <v>0.0004989475169892409</v>
      </c>
    </row>
    <row r="70" spans="1:8" ht="14.25" thickTop="1">
      <c r="A70" s="279">
        <v>75045</v>
      </c>
      <c r="B70" s="291" t="s">
        <v>7</v>
      </c>
      <c r="C70" s="292"/>
      <c r="D70" s="292"/>
      <c r="E70" s="292"/>
      <c r="F70" s="292"/>
      <c r="G70" s="292"/>
      <c r="H70" s="293"/>
    </row>
    <row r="71" spans="1:8" ht="68.25" customHeight="1">
      <c r="A71" s="267"/>
      <c r="B71" s="181">
        <v>2110</v>
      </c>
      <c r="C71" s="160" t="s">
        <v>13</v>
      </c>
      <c r="D71" s="58">
        <v>20000</v>
      </c>
      <c r="E71" s="39"/>
      <c r="F71" s="39"/>
      <c r="G71" s="58">
        <v>22300</v>
      </c>
      <c r="H71" s="98">
        <f>G71/G215</f>
        <v>0.0006954081018037546</v>
      </c>
    </row>
    <row r="72" spans="1:8" ht="64.5" thickBot="1">
      <c r="A72" s="280"/>
      <c r="B72" s="186">
        <v>2120</v>
      </c>
      <c r="C72" s="164" t="s">
        <v>105</v>
      </c>
      <c r="D72" s="55">
        <v>21000</v>
      </c>
      <c r="E72" s="34"/>
      <c r="F72" s="34"/>
      <c r="G72" s="58">
        <v>21000</v>
      </c>
      <c r="H72" s="98">
        <f>G72/G215</f>
        <v>0.0006548686160483787</v>
      </c>
    </row>
    <row r="73" spans="1:8" ht="15" thickBot="1" thickTop="1">
      <c r="A73" s="271" t="s">
        <v>24</v>
      </c>
      <c r="B73" s="338"/>
      <c r="C73" s="339"/>
      <c r="D73" s="56">
        <f>SUM(D71:D72)</f>
        <v>41000</v>
      </c>
      <c r="E73" s="56">
        <f>SUM(E71:E72)</f>
        <v>0</v>
      </c>
      <c r="F73" s="56">
        <f>SUM(F71:F72)</f>
        <v>0</v>
      </c>
      <c r="G73" s="56">
        <f>SUM(G71:G72)</f>
        <v>43300</v>
      </c>
      <c r="H73" s="94">
        <f>G73/G215</f>
        <v>0.0013502767178521333</v>
      </c>
    </row>
    <row r="74" spans="1:8" ht="15" thickBot="1" thickTop="1">
      <c r="A74" s="276" t="s">
        <v>53</v>
      </c>
      <c r="B74" s="330"/>
      <c r="C74" s="331"/>
      <c r="D74" s="57">
        <f>SUM(D63+D69+D73)</f>
        <v>180553</v>
      </c>
      <c r="E74" s="57">
        <f>SUM(E63+E69+E73)</f>
        <v>0</v>
      </c>
      <c r="F74" s="57">
        <f>SUM(F63+F69+F73)</f>
        <v>0</v>
      </c>
      <c r="G74" s="57">
        <f>SUM(G63+G69+G73)</f>
        <v>169300</v>
      </c>
      <c r="H74" s="97">
        <f>G74/G215</f>
        <v>0.005279488414142406</v>
      </c>
    </row>
    <row r="75" spans="1:8" ht="32.25" customHeight="1" thickBot="1" thickTop="1">
      <c r="A75" s="294" t="s">
        <v>202</v>
      </c>
      <c r="B75" s="295"/>
      <c r="C75" s="295"/>
      <c r="D75" s="295"/>
      <c r="E75" s="295"/>
      <c r="F75" s="295"/>
      <c r="G75" s="295"/>
      <c r="H75" s="296"/>
    </row>
    <row r="76" spans="1:8" ht="29.25" customHeight="1" thickTop="1">
      <c r="A76" s="322">
        <v>75109</v>
      </c>
      <c r="B76" s="319" t="s">
        <v>218</v>
      </c>
      <c r="C76" s="320"/>
      <c r="D76" s="320"/>
      <c r="E76" s="320"/>
      <c r="F76" s="320"/>
      <c r="G76" s="320"/>
      <c r="H76" s="321"/>
    </row>
    <row r="77" spans="1:8" ht="76.5">
      <c r="A77" s="323"/>
      <c r="B77" s="190">
        <v>2110</v>
      </c>
      <c r="C77" s="160" t="s">
        <v>13</v>
      </c>
      <c r="D77" s="219">
        <v>130</v>
      </c>
      <c r="E77" s="219"/>
      <c r="F77" s="219"/>
      <c r="G77" s="219">
        <v>0</v>
      </c>
      <c r="H77" s="256">
        <f>G77/G215</f>
        <v>0</v>
      </c>
    </row>
    <row r="78" spans="1:8" ht="14.25" thickBot="1">
      <c r="A78" s="324" t="s">
        <v>204</v>
      </c>
      <c r="B78" s="325"/>
      <c r="C78" s="326"/>
      <c r="D78" s="89">
        <f>D77</f>
        <v>130</v>
      </c>
      <c r="E78" s="89"/>
      <c r="F78" s="89"/>
      <c r="G78" s="89">
        <v>0</v>
      </c>
      <c r="H78" s="94">
        <f>G78/D78</f>
        <v>0</v>
      </c>
    </row>
    <row r="79" spans="1:8" ht="15" thickBot="1" thickTop="1">
      <c r="A79" s="327" t="s">
        <v>203</v>
      </c>
      <c r="B79" s="325"/>
      <c r="C79" s="326"/>
      <c r="D79" s="66">
        <f>D78</f>
        <v>130</v>
      </c>
      <c r="E79" s="66">
        <f>E78</f>
        <v>0</v>
      </c>
      <c r="F79" s="66">
        <f>F78</f>
        <v>0</v>
      </c>
      <c r="G79" s="66">
        <f>G78</f>
        <v>0</v>
      </c>
      <c r="H79" s="96">
        <f>G79/D79</f>
        <v>0</v>
      </c>
    </row>
    <row r="80" spans="1:8" ht="17.25" thickBot="1" thickTop="1">
      <c r="A80" s="343" t="s">
        <v>31</v>
      </c>
      <c r="B80" s="344"/>
      <c r="C80" s="344"/>
      <c r="D80" s="344"/>
      <c r="E80" s="344"/>
      <c r="F80" s="344"/>
      <c r="G80" s="344"/>
      <c r="H80" s="345"/>
    </row>
    <row r="81" spans="1:8" ht="14.25" thickTop="1">
      <c r="A81" s="342">
        <v>75411</v>
      </c>
      <c r="B81" s="291" t="s">
        <v>8</v>
      </c>
      <c r="C81" s="292"/>
      <c r="D81" s="292"/>
      <c r="E81" s="292"/>
      <c r="F81" s="292"/>
      <c r="G81" s="292"/>
      <c r="H81" s="293"/>
    </row>
    <row r="82" spans="1:8" ht="13.5">
      <c r="A82" s="267"/>
      <c r="B82" s="188" t="s">
        <v>99</v>
      </c>
      <c r="C82" s="160" t="s">
        <v>23</v>
      </c>
      <c r="D82" s="219">
        <v>1957</v>
      </c>
      <c r="E82" s="195"/>
      <c r="F82" s="195"/>
      <c r="G82" s="194">
        <v>0</v>
      </c>
      <c r="H82" s="115">
        <f>G82/D82</f>
        <v>0</v>
      </c>
    </row>
    <row r="83" spans="1:8" ht="76.5">
      <c r="A83" s="267"/>
      <c r="B83" s="188">
        <v>2110</v>
      </c>
      <c r="C83" s="160" t="s">
        <v>13</v>
      </c>
      <c r="D83" s="219">
        <v>2085100</v>
      </c>
      <c r="E83" s="220"/>
      <c r="F83" s="220"/>
      <c r="G83" s="219">
        <v>2322000</v>
      </c>
      <c r="H83" s="115">
        <f>G83/$G$215</f>
        <v>0.07240975840306359</v>
      </c>
    </row>
    <row r="84" spans="1:8" ht="51">
      <c r="A84" s="267"/>
      <c r="B84" s="181" t="s">
        <v>205</v>
      </c>
      <c r="C84" s="213" t="s">
        <v>212</v>
      </c>
      <c r="D84" s="219">
        <v>116</v>
      </c>
      <c r="E84" s="195"/>
      <c r="F84" s="195"/>
      <c r="G84" s="219">
        <v>120</v>
      </c>
      <c r="H84" s="115">
        <f>G84/$G$215</f>
        <v>3.742106377419307E-06</v>
      </c>
    </row>
    <row r="85" spans="1:8" ht="77.25" thickBot="1">
      <c r="A85" s="280"/>
      <c r="B85" s="193" t="s">
        <v>234</v>
      </c>
      <c r="C85" s="158" t="s">
        <v>260</v>
      </c>
      <c r="D85" s="221">
        <v>300000</v>
      </c>
      <c r="E85" s="222"/>
      <c r="F85" s="222"/>
      <c r="G85" s="221">
        <v>0</v>
      </c>
      <c r="H85" s="115">
        <f>G85/$G$215</f>
        <v>0</v>
      </c>
    </row>
    <row r="86" spans="1:8" ht="15" thickBot="1" thickTop="1">
      <c r="A86" s="324" t="s">
        <v>26</v>
      </c>
      <c r="B86" s="328"/>
      <c r="C86" s="329"/>
      <c r="D86" s="89">
        <f>SUM(D82:D85)</f>
        <v>2387173</v>
      </c>
      <c r="E86" s="89">
        <f>SUM(E82:E85)</f>
        <v>0</v>
      </c>
      <c r="F86" s="89">
        <f>SUM(F82:F85)</f>
        <v>0</v>
      </c>
      <c r="G86" s="89">
        <f>SUM(G82:G85)</f>
        <v>2322120</v>
      </c>
      <c r="H86" s="116">
        <f>G86/G215</f>
        <v>0.07241350050944101</v>
      </c>
    </row>
    <row r="87" spans="1:8" ht="15" thickBot="1" thickTop="1">
      <c r="A87" s="276" t="s">
        <v>60</v>
      </c>
      <c r="B87" s="330"/>
      <c r="C87" s="331"/>
      <c r="D87" s="57">
        <f>D86</f>
        <v>2387173</v>
      </c>
      <c r="E87" s="57">
        <f>E86</f>
        <v>0</v>
      </c>
      <c r="F87" s="57">
        <f>F86</f>
        <v>0</v>
      </c>
      <c r="G87" s="57">
        <f>G86</f>
        <v>2322120</v>
      </c>
      <c r="H87" s="120">
        <f>G87/G215</f>
        <v>0.07241350050944101</v>
      </c>
    </row>
    <row r="88" spans="1:8" ht="17.25" thickBot="1" thickTop="1">
      <c r="A88" s="294" t="s">
        <v>54</v>
      </c>
      <c r="B88" s="295"/>
      <c r="C88" s="295"/>
      <c r="D88" s="295"/>
      <c r="E88" s="295"/>
      <c r="F88" s="295"/>
      <c r="G88" s="295"/>
      <c r="H88" s="296"/>
    </row>
    <row r="89" spans="1:8" ht="14.25" thickTop="1">
      <c r="A89" s="318" t="s">
        <v>129</v>
      </c>
      <c r="B89" s="332" t="s">
        <v>130</v>
      </c>
      <c r="C89" s="333"/>
      <c r="D89" s="333"/>
      <c r="E89" s="333"/>
      <c r="F89" s="333"/>
      <c r="G89" s="333"/>
      <c r="H89" s="334"/>
    </row>
    <row r="90" spans="1:8" ht="13.5">
      <c r="A90" s="318"/>
      <c r="B90" s="181" t="s">
        <v>250</v>
      </c>
      <c r="C90" s="154" t="s">
        <v>216</v>
      </c>
      <c r="D90" s="230">
        <v>100000</v>
      </c>
      <c r="E90" s="236"/>
      <c r="F90" s="236"/>
      <c r="G90" s="237">
        <v>80000</v>
      </c>
      <c r="H90" s="209">
        <f>G90/G215</f>
        <v>0.0024947375849462047</v>
      </c>
    </row>
    <row r="91" spans="1:8" ht="14.25" thickBot="1">
      <c r="A91" s="318"/>
      <c r="B91" s="178" t="s">
        <v>103</v>
      </c>
      <c r="C91" s="165" t="s">
        <v>131</v>
      </c>
      <c r="D91" s="155">
        <v>942276</v>
      </c>
      <c r="E91" s="40"/>
      <c r="F91" s="41"/>
      <c r="G91" s="61">
        <v>900000</v>
      </c>
      <c r="H91" s="125">
        <f>G91/G215</f>
        <v>0.028065797830644803</v>
      </c>
    </row>
    <row r="92" spans="1:8" ht="15" thickBot="1" thickTop="1">
      <c r="A92" s="271" t="s">
        <v>136</v>
      </c>
      <c r="B92" s="284"/>
      <c r="C92" s="285"/>
      <c r="D92" s="62">
        <f>SUM(D90:D91)</f>
        <v>1042276</v>
      </c>
      <c r="E92" s="62">
        <f>SUM(E91:E91)</f>
        <v>0</v>
      </c>
      <c r="F92" s="62">
        <f>SUM(F91:F91)</f>
        <v>0</v>
      </c>
      <c r="G92" s="62">
        <f>SUM(G90:G91)</f>
        <v>980000</v>
      </c>
      <c r="H92" s="126">
        <f>G92/G215</f>
        <v>0.030560535415591006</v>
      </c>
    </row>
    <row r="93" spans="1:8" ht="19.5" customHeight="1" thickTop="1">
      <c r="A93" s="318">
        <v>75622</v>
      </c>
      <c r="B93" s="335" t="s">
        <v>27</v>
      </c>
      <c r="C93" s="336"/>
      <c r="D93" s="336"/>
      <c r="E93" s="336"/>
      <c r="F93" s="336"/>
      <c r="G93" s="336"/>
      <c r="H93" s="337"/>
    </row>
    <row r="94" spans="1:8" ht="19.5" customHeight="1">
      <c r="A94" s="318"/>
      <c r="B94" s="178" t="s">
        <v>106</v>
      </c>
      <c r="C94" s="213" t="s">
        <v>28</v>
      </c>
      <c r="D94" s="61">
        <v>2351557</v>
      </c>
      <c r="E94" s="40"/>
      <c r="F94" s="41"/>
      <c r="G94" s="61">
        <v>2671830</v>
      </c>
      <c r="H94" s="127">
        <f>G94/G215</f>
        <v>0.08331893401983523</v>
      </c>
    </row>
    <row r="95" spans="1:8" ht="26.25" thickBot="1">
      <c r="A95" s="318"/>
      <c r="B95" s="189" t="s">
        <v>107</v>
      </c>
      <c r="C95" s="163" t="s">
        <v>73</v>
      </c>
      <c r="D95" s="61">
        <v>53000</v>
      </c>
      <c r="E95" s="42"/>
      <c r="F95" s="43"/>
      <c r="G95" s="61">
        <v>50000</v>
      </c>
      <c r="H95" s="125">
        <f>G95/G215</f>
        <v>0.001559210990591378</v>
      </c>
    </row>
    <row r="96" spans="1:8" ht="15" thickBot="1" thickTop="1">
      <c r="A96" s="271" t="s">
        <v>29</v>
      </c>
      <c r="B96" s="284"/>
      <c r="C96" s="285"/>
      <c r="D96" s="62">
        <f>D94+D95</f>
        <v>2404557</v>
      </c>
      <c r="E96" s="62">
        <f>SUM(E94:E95)</f>
        <v>0</v>
      </c>
      <c r="F96" s="62">
        <f>SUM(F94:F95)</f>
        <v>0</v>
      </c>
      <c r="G96" s="62">
        <f>SUM(G94:G95)</f>
        <v>2721830</v>
      </c>
      <c r="H96" s="126">
        <f>G96/G215</f>
        <v>0.0848781450104266</v>
      </c>
    </row>
    <row r="97" spans="1:8" ht="15" thickBot="1" thickTop="1">
      <c r="A97" s="312" t="s">
        <v>30</v>
      </c>
      <c r="B97" s="313"/>
      <c r="C97" s="314"/>
      <c r="D97" s="63">
        <f>D92+D96</f>
        <v>3446833</v>
      </c>
      <c r="E97" s="63">
        <f>E92+E96</f>
        <v>0</v>
      </c>
      <c r="F97" s="63">
        <f>F92+F96</f>
        <v>0</v>
      </c>
      <c r="G97" s="63">
        <f>G92+G96</f>
        <v>3701830</v>
      </c>
      <c r="H97" s="120">
        <f>G97/D97</f>
        <v>1.0739800854871704</v>
      </c>
    </row>
    <row r="98" spans="1:8" ht="17.25" thickBot="1" thickTop="1">
      <c r="A98" s="294" t="s">
        <v>32</v>
      </c>
      <c r="B98" s="295"/>
      <c r="C98" s="295"/>
      <c r="D98" s="295"/>
      <c r="E98" s="295"/>
      <c r="F98" s="295"/>
      <c r="G98" s="295"/>
      <c r="H98" s="296"/>
    </row>
    <row r="99" spans="1:8" ht="18.75" customHeight="1" thickTop="1">
      <c r="A99" s="26">
        <v>75801</v>
      </c>
      <c r="B99" s="187">
        <v>2920</v>
      </c>
      <c r="C99" s="112" t="s">
        <v>33</v>
      </c>
      <c r="D99" s="64">
        <v>12674365</v>
      </c>
      <c r="E99" s="44"/>
      <c r="F99" s="44"/>
      <c r="G99" s="64">
        <v>13062870</v>
      </c>
      <c r="H99" s="396">
        <f>G99/$G$215</f>
        <v>0.4073554094533278</v>
      </c>
    </row>
    <row r="100" spans="1:8" ht="25.5">
      <c r="A100" s="27">
        <v>75803</v>
      </c>
      <c r="B100" s="181">
        <v>2920</v>
      </c>
      <c r="C100" s="160" t="s">
        <v>9</v>
      </c>
      <c r="D100" s="58">
        <v>3099824</v>
      </c>
      <c r="E100" s="39"/>
      <c r="F100" s="39"/>
      <c r="G100" s="64">
        <v>3801534</v>
      </c>
      <c r="H100" s="115">
        <f>G100/$G$215</f>
        <v>0.11854787187813606</v>
      </c>
    </row>
    <row r="101" spans="1:8" ht="26.25" thickBot="1">
      <c r="A101" s="28">
        <v>75832</v>
      </c>
      <c r="B101" s="33" t="s">
        <v>137</v>
      </c>
      <c r="C101" s="161" t="s">
        <v>72</v>
      </c>
      <c r="D101" s="59">
        <v>834101</v>
      </c>
      <c r="E101" s="38"/>
      <c r="F101" s="38"/>
      <c r="G101" s="64">
        <v>1003271</v>
      </c>
      <c r="H101" s="121">
        <f>G101/$G$215</f>
        <v>0.031286223394832044</v>
      </c>
    </row>
    <row r="102" spans="1:8" ht="15" thickBot="1" thickTop="1">
      <c r="A102" s="276" t="s">
        <v>47</v>
      </c>
      <c r="B102" s="277"/>
      <c r="C102" s="278"/>
      <c r="D102" s="57">
        <f>SUM(D99:D101)</f>
        <v>16608290</v>
      </c>
      <c r="E102" s="57">
        <f>SUM(E99:E101)</f>
        <v>0</v>
      </c>
      <c r="F102" s="57">
        <f>SUM(F99:F101)</f>
        <v>0</v>
      </c>
      <c r="G102" s="57">
        <f>SUM(G99:G101)</f>
        <v>17867675</v>
      </c>
      <c r="H102" s="120">
        <f>G102/G215</f>
        <v>0.5571895047262959</v>
      </c>
    </row>
    <row r="103" spans="1:8" ht="17.25" thickBot="1" thickTop="1">
      <c r="A103" s="382" t="s">
        <v>34</v>
      </c>
      <c r="B103" s="383"/>
      <c r="C103" s="383"/>
      <c r="D103" s="383"/>
      <c r="E103" s="383"/>
      <c r="F103" s="383"/>
      <c r="G103" s="383"/>
      <c r="H103" s="384"/>
    </row>
    <row r="104" spans="1:8" ht="13.5" customHeight="1" thickBot="1" thickTop="1">
      <c r="A104" s="274">
        <v>80102</v>
      </c>
      <c r="B104" s="297" t="s">
        <v>117</v>
      </c>
      <c r="C104" s="298"/>
      <c r="D104" s="298"/>
      <c r="E104" s="298"/>
      <c r="F104" s="298"/>
      <c r="G104" s="298"/>
      <c r="H104" s="299"/>
    </row>
    <row r="105" spans="1:8" ht="13.5" customHeight="1" thickBot="1" thickTop="1">
      <c r="A105" s="267"/>
      <c r="B105" s="32" t="s">
        <v>99</v>
      </c>
      <c r="C105" s="161" t="s">
        <v>23</v>
      </c>
      <c r="D105" s="58">
        <v>745</v>
      </c>
      <c r="E105" s="45"/>
      <c r="F105" s="45"/>
      <c r="G105" s="210">
        <v>0</v>
      </c>
      <c r="H105" s="211">
        <v>0</v>
      </c>
    </row>
    <row r="106" spans="1:8" ht="15" thickBot="1" thickTop="1">
      <c r="A106" s="271" t="s">
        <v>119</v>
      </c>
      <c r="B106" s="284"/>
      <c r="C106" s="368"/>
      <c r="D106" s="65">
        <f>D105</f>
        <v>745</v>
      </c>
      <c r="E106" s="35" t="e">
        <f>SUM(#REF!)</f>
        <v>#REF!</v>
      </c>
      <c r="F106" s="35" t="e">
        <f>SUM(#REF!)</f>
        <v>#REF!</v>
      </c>
      <c r="G106" s="89">
        <f>SUM(G105:G105)</f>
        <v>0</v>
      </c>
      <c r="H106" s="119">
        <f>G106/D106</f>
        <v>0</v>
      </c>
    </row>
    <row r="107" spans="1:8" ht="13.5" customHeight="1" thickBot="1" thickTop="1">
      <c r="A107" s="274">
        <v>80120</v>
      </c>
      <c r="B107" s="297" t="s">
        <v>179</v>
      </c>
      <c r="C107" s="298"/>
      <c r="D107" s="298"/>
      <c r="E107" s="298"/>
      <c r="F107" s="298"/>
      <c r="G107" s="298"/>
      <c r="H107" s="299"/>
    </row>
    <row r="108" spans="1:8" ht="13.5" customHeight="1" thickTop="1">
      <c r="A108" s="267"/>
      <c r="B108" s="187" t="s">
        <v>102</v>
      </c>
      <c r="C108" s="112" t="s">
        <v>42</v>
      </c>
      <c r="D108" s="64">
        <v>120</v>
      </c>
      <c r="E108" s="238"/>
      <c r="F108" s="238"/>
      <c r="G108" s="239">
        <v>120</v>
      </c>
      <c r="H108" s="397">
        <f>G108/G215</f>
        <v>3.742106377419307E-06</v>
      </c>
    </row>
    <row r="109" spans="1:8" ht="13.5">
      <c r="A109" s="372"/>
      <c r="B109" s="180" t="s">
        <v>99</v>
      </c>
      <c r="C109" s="166" t="s">
        <v>23</v>
      </c>
      <c r="D109" s="58">
        <v>1500</v>
      </c>
      <c r="E109" s="45"/>
      <c r="F109" s="45"/>
      <c r="G109" s="58">
        <v>800</v>
      </c>
      <c r="H109" s="115">
        <f>G109/G215</f>
        <v>2.4947375849462047E-05</v>
      </c>
    </row>
    <row r="110" spans="1:8" ht="13.5">
      <c r="A110" s="372"/>
      <c r="B110" s="180" t="s">
        <v>101</v>
      </c>
      <c r="C110" s="166" t="s">
        <v>36</v>
      </c>
      <c r="D110" s="58">
        <v>200</v>
      </c>
      <c r="E110" s="45"/>
      <c r="F110" s="45"/>
      <c r="G110" s="58">
        <v>200</v>
      </c>
      <c r="H110" s="115">
        <f>G110/G215</f>
        <v>6.236843962365512E-06</v>
      </c>
    </row>
    <row r="111" spans="1:8" ht="24.75" thickBot="1">
      <c r="A111" s="373"/>
      <c r="B111" s="186" t="s">
        <v>162</v>
      </c>
      <c r="C111" s="167" t="s">
        <v>163</v>
      </c>
      <c r="D111" s="55">
        <v>15800</v>
      </c>
      <c r="E111" s="46"/>
      <c r="F111" s="46"/>
      <c r="G111" s="55">
        <v>0</v>
      </c>
      <c r="H111" s="115">
        <f>G111/D111</f>
        <v>0</v>
      </c>
    </row>
    <row r="112" spans="1:8" ht="15" thickBot="1" thickTop="1">
      <c r="A112" s="324" t="s">
        <v>35</v>
      </c>
      <c r="B112" s="272"/>
      <c r="C112" s="273"/>
      <c r="D112" s="56">
        <f>SUM(D108:D111)</f>
        <v>17620</v>
      </c>
      <c r="E112" s="56">
        <f>SUM(E109:E111)</f>
        <v>0</v>
      </c>
      <c r="F112" s="56">
        <f>SUM(F109:F111)</f>
        <v>0</v>
      </c>
      <c r="G112" s="56">
        <f>SUM(G108:G111)</f>
        <v>1120</v>
      </c>
      <c r="H112" s="116">
        <f>G112/G215</f>
        <v>3.492632618924686E-05</v>
      </c>
    </row>
    <row r="113" spans="1:8" ht="15" thickBot="1" thickTop="1">
      <c r="A113" s="274">
        <v>80130</v>
      </c>
      <c r="B113" s="369" t="s">
        <v>55</v>
      </c>
      <c r="C113" s="370"/>
      <c r="D113" s="370"/>
      <c r="E113" s="370"/>
      <c r="F113" s="370"/>
      <c r="G113" s="370"/>
      <c r="H113" s="371"/>
    </row>
    <row r="114" spans="1:8" ht="14.25" thickTop="1">
      <c r="A114" s="266"/>
      <c r="B114" s="180" t="s">
        <v>104</v>
      </c>
      <c r="C114" s="166" t="s">
        <v>22</v>
      </c>
      <c r="D114" s="58">
        <v>3000</v>
      </c>
      <c r="E114" s="45"/>
      <c r="F114" s="45"/>
      <c r="G114" s="58">
        <v>0</v>
      </c>
      <c r="H114" s="115">
        <f>G114/D114</f>
        <v>0</v>
      </c>
    </row>
    <row r="115" spans="1:8" ht="13.5">
      <c r="A115" s="266"/>
      <c r="B115" s="180" t="s">
        <v>168</v>
      </c>
      <c r="C115" s="166" t="s">
        <v>185</v>
      </c>
      <c r="D115" s="58">
        <v>0</v>
      </c>
      <c r="E115" s="45"/>
      <c r="F115" s="45"/>
      <c r="G115" s="58">
        <v>100</v>
      </c>
      <c r="H115" s="115">
        <f>G115/$G$215</f>
        <v>3.118421981182756E-06</v>
      </c>
    </row>
    <row r="116" spans="1:8" ht="13.5">
      <c r="A116" s="266"/>
      <c r="B116" s="180" t="s">
        <v>99</v>
      </c>
      <c r="C116" s="166" t="s">
        <v>23</v>
      </c>
      <c r="D116" s="58">
        <v>2110</v>
      </c>
      <c r="E116" s="45"/>
      <c r="F116" s="45"/>
      <c r="G116" s="58">
        <v>600</v>
      </c>
      <c r="H116" s="115">
        <f>G116/$G$215</f>
        <v>1.8710531887096533E-05</v>
      </c>
    </row>
    <row r="117" spans="1:8" ht="13.5">
      <c r="A117" s="266"/>
      <c r="B117" s="33" t="s">
        <v>101</v>
      </c>
      <c r="C117" s="166" t="s">
        <v>36</v>
      </c>
      <c r="D117" s="59">
        <v>100</v>
      </c>
      <c r="E117" s="91"/>
      <c r="F117" s="92"/>
      <c r="G117" s="58">
        <v>250</v>
      </c>
      <c r="H117" s="115">
        <f>G117/$G$215</f>
        <v>7.79605495295689E-06</v>
      </c>
    </row>
    <row r="118" spans="1:8" ht="56.25" customHeight="1" hidden="1">
      <c r="A118" s="266"/>
      <c r="B118" s="32" t="s">
        <v>166</v>
      </c>
      <c r="C118" s="168" t="s">
        <v>165</v>
      </c>
      <c r="D118" s="59"/>
      <c r="E118" s="91"/>
      <c r="F118" s="92"/>
      <c r="G118" s="59"/>
      <c r="H118" s="115">
        <f>G118/$G$215</f>
        <v>0</v>
      </c>
    </row>
    <row r="119" spans="1:8" ht="52.5" customHeight="1" thickBot="1">
      <c r="A119" s="289"/>
      <c r="B119" s="186" t="s">
        <v>178</v>
      </c>
      <c r="C119" s="169" t="s">
        <v>187</v>
      </c>
      <c r="D119" s="55">
        <v>472155</v>
      </c>
      <c r="E119" s="90"/>
      <c r="F119" s="90"/>
      <c r="G119" s="55">
        <v>0</v>
      </c>
      <c r="H119" s="115">
        <f>G119/$G$215</f>
        <v>0</v>
      </c>
    </row>
    <row r="120" spans="1:8" ht="18.75" customHeight="1" thickBot="1" thickTop="1">
      <c r="A120" s="271" t="s">
        <v>56</v>
      </c>
      <c r="B120" s="284"/>
      <c r="C120" s="285"/>
      <c r="D120" s="35">
        <f>SUM(D114:D119)</f>
        <v>477365</v>
      </c>
      <c r="E120" s="35">
        <f>SUM(E114:E118)</f>
        <v>0</v>
      </c>
      <c r="F120" s="35">
        <f>SUM(F114:F118)</f>
        <v>0</v>
      </c>
      <c r="G120" s="35">
        <f>SUM(G114:G119)</f>
        <v>950</v>
      </c>
      <c r="H120" s="119">
        <f>G120/G215</f>
        <v>2.962500882123618E-05</v>
      </c>
    </row>
    <row r="121" spans="1:8" ht="18.75" customHeight="1" thickTop="1">
      <c r="A121" s="274" t="s">
        <v>240</v>
      </c>
      <c r="B121" s="268" t="s">
        <v>241</v>
      </c>
      <c r="C121" s="269"/>
      <c r="D121" s="269"/>
      <c r="E121" s="269"/>
      <c r="F121" s="269"/>
      <c r="G121" s="269"/>
      <c r="H121" s="270"/>
    </row>
    <row r="122" spans="1:8" ht="18.75" customHeight="1">
      <c r="A122" s="266"/>
      <c r="B122" s="181" t="s">
        <v>104</v>
      </c>
      <c r="C122" s="160" t="s">
        <v>242</v>
      </c>
      <c r="D122" s="58">
        <v>0</v>
      </c>
      <c r="E122" s="45"/>
      <c r="F122" s="45"/>
      <c r="G122" s="58">
        <v>432855</v>
      </c>
      <c r="H122" s="115">
        <f>G122/G215</f>
        <v>0.013498245466648618</v>
      </c>
    </row>
    <row r="123" spans="1:8" ht="18.75" customHeight="1" thickBot="1">
      <c r="A123" s="275"/>
      <c r="B123" s="186" t="s">
        <v>99</v>
      </c>
      <c r="C123" s="225" t="s">
        <v>23</v>
      </c>
      <c r="D123" s="55">
        <v>0</v>
      </c>
      <c r="E123" s="46"/>
      <c r="F123" s="46"/>
      <c r="G123" s="55">
        <v>1270</v>
      </c>
      <c r="H123" s="118">
        <f>G123/G215</f>
        <v>3.9603959161021E-05</v>
      </c>
    </row>
    <row r="124" spans="1:8" ht="18.75" customHeight="1" thickBot="1" thickTop="1">
      <c r="A124" s="271" t="s">
        <v>245</v>
      </c>
      <c r="B124" s="272"/>
      <c r="C124" s="273"/>
      <c r="D124" s="89">
        <f>SUM(D122:D123)</f>
        <v>0</v>
      </c>
      <c r="E124" s="89">
        <f>SUM(E122:E123)</f>
        <v>0</v>
      </c>
      <c r="F124" s="89">
        <f>SUM(F122:F123)</f>
        <v>0</v>
      </c>
      <c r="G124" s="89">
        <f>SUM(G122:G123)</f>
        <v>434125</v>
      </c>
      <c r="H124" s="119">
        <f>G124/G215</f>
        <v>0.013537849425809639</v>
      </c>
    </row>
    <row r="125" spans="1:8" ht="15" thickBot="1" thickTop="1">
      <c r="A125" s="279" t="s">
        <v>207</v>
      </c>
      <c r="B125" s="281" t="s">
        <v>206</v>
      </c>
      <c r="C125" s="282"/>
      <c r="D125" s="282"/>
      <c r="E125" s="282"/>
      <c r="F125" s="282"/>
      <c r="G125" s="282"/>
      <c r="H125" s="283"/>
    </row>
    <row r="126" spans="1:8" ht="39.75" thickBot="1" thickTop="1">
      <c r="A126" s="280"/>
      <c r="B126" s="32" t="s">
        <v>198</v>
      </c>
      <c r="C126" s="161" t="s">
        <v>57</v>
      </c>
      <c r="D126" s="55">
        <v>35080</v>
      </c>
      <c r="E126" s="88"/>
      <c r="F126" s="88"/>
      <c r="G126" s="59">
        <v>0</v>
      </c>
      <c r="H126" s="117">
        <f>G126/D126</f>
        <v>0</v>
      </c>
    </row>
    <row r="127" spans="1:8" ht="15" thickBot="1" thickTop="1">
      <c r="A127" s="271" t="s">
        <v>213</v>
      </c>
      <c r="B127" s="284"/>
      <c r="C127" s="285"/>
      <c r="D127" s="56">
        <f>D126</f>
        <v>35080</v>
      </c>
      <c r="E127" s="56">
        <f>E126</f>
        <v>0</v>
      </c>
      <c r="F127" s="56">
        <f>F126</f>
        <v>0</v>
      </c>
      <c r="G127" s="56">
        <f>G126</f>
        <v>0</v>
      </c>
      <c r="H127" s="116">
        <f>G127/D127</f>
        <v>0</v>
      </c>
    </row>
    <row r="128" spans="1:8" ht="15" thickBot="1" thickTop="1">
      <c r="A128" s="279" t="s">
        <v>251</v>
      </c>
      <c r="B128" s="281" t="s">
        <v>252</v>
      </c>
      <c r="C128" s="282"/>
      <c r="D128" s="282"/>
      <c r="E128" s="282"/>
      <c r="F128" s="282"/>
      <c r="G128" s="282"/>
      <c r="H128" s="283"/>
    </row>
    <row r="129" spans="1:8" ht="27" thickBot="1" thickTop="1">
      <c r="A129" s="280"/>
      <c r="B129" s="32" t="s">
        <v>254</v>
      </c>
      <c r="C129" s="161" t="s">
        <v>255</v>
      </c>
      <c r="D129" s="55">
        <v>45415</v>
      </c>
      <c r="E129" s="88"/>
      <c r="F129" s="88"/>
      <c r="G129" s="59">
        <v>0</v>
      </c>
      <c r="H129" s="117">
        <f>G129/D129</f>
        <v>0</v>
      </c>
    </row>
    <row r="130" spans="1:8" ht="15" thickBot="1" thickTop="1">
      <c r="A130" s="271" t="s">
        <v>253</v>
      </c>
      <c r="B130" s="284"/>
      <c r="C130" s="285"/>
      <c r="D130" s="56">
        <f>D129</f>
        <v>45415</v>
      </c>
      <c r="E130" s="56">
        <f>E129</f>
        <v>0</v>
      </c>
      <c r="F130" s="56">
        <f>F129</f>
        <v>0</v>
      </c>
      <c r="G130" s="56">
        <f>G129</f>
        <v>0</v>
      </c>
      <c r="H130" s="116">
        <f>G130/D130</f>
        <v>0</v>
      </c>
    </row>
    <row r="131" spans="1:8" ht="15" thickBot="1" thickTop="1">
      <c r="A131" s="276" t="s">
        <v>37</v>
      </c>
      <c r="B131" s="277"/>
      <c r="C131" s="278"/>
      <c r="D131" s="57">
        <f>D112+D120+D127+D106+D124+D130</f>
        <v>576225</v>
      </c>
      <c r="E131" s="57" t="e">
        <f>E112+E120+E127+E106+E124+E130</f>
        <v>#REF!</v>
      </c>
      <c r="F131" s="57" t="e">
        <f>F112+F120+F127+F106+F124+F130</f>
        <v>#REF!</v>
      </c>
      <c r="G131" s="57">
        <f>G112+G120+G127+G106+G124+G130</f>
        <v>436195</v>
      </c>
      <c r="H131" s="120">
        <f>G131/G215</f>
        <v>0.013602400760820121</v>
      </c>
    </row>
    <row r="132" spans="1:8" ht="17.25" thickBot="1" thickTop="1">
      <c r="A132" s="294" t="s">
        <v>215</v>
      </c>
      <c r="B132" s="295"/>
      <c r="C132" s="295"/>
      <c r="D132" s="295"/>
      <c r="E132" s="295"/>
      <c r="F132" s="295"/>
      <c r="G132" s="295"/>
      <c r="H132" s="296"/>
    </row>
    <row r="133" spans="1:8" ht="15" thickBot="1" thickTop="1">
      <c r="A133" s="266" t="s">
        <v>141</v>
      </c>
      <c r="B133" s="297" t="s">
        <v>219</v>
      </c>
      <c r="C133" s="298"/>
      <c r="D133" s="298"/>
      <c r="E133" s="298"/>
      <c r="F133" s="298"/>
      <c r="G133" s="298"/>
      <c r="H133" s="299"/>
    </row>
    <row r="134" spans="1:8" ht="48.75" thickTop="1">
      <c r="A134" s="267"/>
      <c r="B134" s="111" t="s">
        <v>142</v>
      </c>
      <c r="C134" s="170" t="s">
        <v>122</v>
      </c>
      <c r="D134" s="60">
        <v>15735</v>
      </c>
      <c r="E134" s="88"/>
      <c r="F134" s="88"/>
      <c r="G134" s="60">
        <v>0</v>
      </c>
      <c r="H134" s="121">
        <f>G134/D134</f>
        <v>0</v>
      </c>
    </row>
    <row r="135" spans="1:8" ht="48.75" thickBot="1">
      <c r="A135" s="267"/>
      <c r="B135" s="32" t="s">
        <v>143</v>
      </c>
      <c r="C135" s="162" t="s">
        <v>122</v>
      </c>
      <c r="D135" s="59">
        <v>5245</v>
      </c>
      <c r="E135" s="47"/>
      <c r="F135" s="47"/>
      <c r="G135" s="59">
        <v>0</v>
      </c>
      <c r="H135" s="118">
        <f>G135/D135</f>
        <v>0</v>
      </c>
    </row>
    <row r="136" spans="1:8" ht="15" thickBot="1" thickTop="1">
      <c r="A136" s="271" t="s">
        <v>144</v>
      </c>
      <c r="B136" s="284"/>
      <c r="C136" s="285"/>
      <c r="D136" s="56">
        <f>SUM(D134:D135)</f>
        <v>20980</v>
      </c>
      <c r="E136" s="56">
        <f>SUM(E134:E135)</f>
        <v>0</v>
      </c>
      <c r="F136" s="56">
        <f>SUM(F134:F135)</f>
        <v>0</v>
      </c>
      <c r="G136" s="56">
        <f>SUM(G134+G135)</f>
        <v>0</v>
      </c>
      <c r="H136" s="116">
        <f>G136/D136</f>
        <v>0</v>
      </c>
    </row>
    <row r="137" spans="1:8" ht="15" thickBot="1" thickTop="1">
      <c r="A137" s="327" t="s">
        <v>145</v>
      </c>
      <c r="B137" s="374"/>
      <c r="C137" s="375"/>
      <c r="D137" s="66">
        <f>SUM(D136)</f>
        <v>20980</v>
      </c>
      <c r="E137" s="66">
        <f>SUM(E136)</f>
        <v>0</v>
      </c>
      <c r="F137" s="66">
        <f>SUM(F136)</f>
        <v>0</v>
      </c>
      <c r="G137" s="66">
        <f>SUM(G136)</f>
        <v>0</v>
      </c>
      <c r="H137" s="120">
        <f>G137/D137</f>
        <v>0</v>
      </c>
    </row>
    <row r="138" spans="1:8" ht="17.25" thickBot="1" thickTop="1">
      <c r="A138" s="294" t="s">
        <v>38</v>
      </c>
      <c r="B138" s="295"/>
      <c r="C138" s="295"/>
      <c r="D138" s="295"/>
      <c r="E138" s="295"/>
      <c r="F138" s="295"/>
      <c r="G138" s="295"/>
      <c r="H138" s="296"/>
    </row>
    <row r="139" spans="1:8" ht="14.25" thickTop="1">
      <c r="A139" s="267" t="s">
        <v>256</v>
      </c>
      <c r="B139" s="291" t="s">
        <v>257</v>
      </c>
      <c r="C139" s="292"/>
      <c r="D139" s="292"/>
      <c r="E139" s="292"/>
      <c r="F139" s="292"/>
      <c r="G139" s="292"/>
      <c r="H139" s="293"/>
    </row>
    <row r="140" spans="1:8" ht="24.75" thickBot="1">
      <c r="A140" s="267"/>
      <c r="B140" s="32" t="s">
        <v>169</v>
      </c>
      <c r="C140" s="162" t="s">
        <v>258</v>
      </c>
      <c r="D140" s="59">
        <v>1150</v>
      </c>
      <c r="E140" s="47"/>
      <c r="F140" s="47"/>
      <c r="G140" s="59">
        <v>0</v>
      </c>
      <c r="H140" s="118">
        <f>G140/D140</f>
        <v>0</v>
      </c>
    </row>
    <row r="141" spans="1:8" ht="15" thickBot="1" thickTop="1">
      <c r="A141" s="271" t="s">
        <v>259</v>
      </c>
      <c r="B141" s="284"/>
      <c r="C141" s="285"/>
      <c r="D141" s="56">
        <f>SUM(D140)</f>
        <v>1150</v>
      </c>
      <c r="E141" s="35">
        <f>SUM(E140)</f>
        <v>0</v>
      </c>
      <c r="F141" s="35">
        <f>SUM(F140)</f>
        <v>0</v>
      </c>
      <c r="G141" s="56">
        <f>SUM(G140)</f>
        <v>0</v>
      </c>
      <c r="H141" s="116">
        <f>G141/D141</f>
        <v>0</v>
      </c>
    </row>
    <row r="142" spans="1:8" ht="30" customHeight="1" thickTop="1">
      <c r="A142" s="267">
        <v>85156</v>
      </c>
      <c r="B142" s="291" t="s">
        <v>64</v>
      </c>
      <c r="C142" s="292"/>
      <c r="D142" s="292"/>
      <c r="E142" s="292"/>
      <c r="F142" s="292"/>
      <c r="G142" s="292"/>
      <c r="H142" s="293"/>
    </row>
    <row r="143" spans="1:10" ht="60.75" thickBot="1">
      <c r="A143" s="267"/>
      <c r="B143" s="32">
        <v>2110</v>
      </c>
      <c r="C143" s="162" t="s">
        <v>13</v>
      </c>
      <c r="D143" s="59">
        <v>880000</v>
      </c>
      <c r="E143" s="47"/>
      <c r="F143" s="47"/>
      <c r="G143" s="59">
        <v>679000</v>
      </c>
      <c r="H143" s="118">
        <f>G143/G215</f>
        <v>0.021174085252230912</v>
      </c>
      <c r="J143" s="106"/>
    </row>
    <row r="144" spans="1:8" ht="15" thickBot="1" thickTop="1">
      <c r="A144" s="271" t="s">
        <v>62</v>
      </c>
      <c r="B144" s="284"/>
      <c r="C144" s="285"/>
      <c r="D144" s="56">
        <f>SUM(D143)</f>
        <v>880000</v>
      </c>
      <c r="E144" s="35">
        <f>SUM(E143)</f>
        <v>0</v>
      </c>
      <c r="F144" s="35">
        <f>SUM(F143)</f>
        <v>0</v>
      </c>
      <c r="G144" s="56">
        <f>SUM(G143)</f>
        <v>679000</v>
      </c>
      <c r="H144" s="116">
        <f>G144/G215</f>
        <v>0.021174085252230912</v>
      </c>
    </row>
    <row r="145" spans="1:8" ht="15" thickBot="1" thickTop="1">
      <c r="A145" s="327" t="s">
        <v>39</v>
      </c>
      <c r="B145" s="374"/>
      <c r="C145" s="375"/>
      <c r="D145" s="66">
        <f>D144+D141</f>
        <v>881150</v>
      </c>
      <c r="E145" s="66">
        <f>E144+E141</f>
        <v>0</v>
      </c>
      <c r="F145" s="66">
        <f>F144+F141</f>
        <v>0</v>
      </c>
      <c r="G145" s="66">
        <f>G144+G141</f>
        <v>679000</v>
      </c>
      <c r="H145" s="120">
        <f>G145/G215</f>
        <v>0.021174085252230912</v>
      </c>
    </row>
    <row r="146" spans="1:8" ht="17.25" thickBot="1" thickTop="1">
      <c r="A146" s="294" t="s">
        <v>70</v>
      </c>
      <c r="B146" s="295"/>
      <c r="C146" s="295"/>
      <c r="D146" s="295"/>
      <c r="E146" s="295"/>
      <c r="F146" s="295"/>
      <c r="G146" s="295"/>
      <c r="H146" s="296"/>
    </row>
    <row r="147" spans="1:8" ht="14.25" thickTop="1">
      <c r="A147" s="279" t="s">
        <v>194</v>
      </c>
      <c r="B147" s="291" t="s">
        <v>196</v>
      </c>
      <c r="C147" s="292"/>
      <c r="D147" s="292"/>
      <c r="E147" s="292"/>
      <c r="F147" s="292"/>
      <c r="G147" s="292"/>
      <c r="H147" s="293"/>
    </row>
    <row r="148" spans="1:8" ht="13.5">
      <c r="A148" s="267"/>
      <c r="B148" s="178" t="s">
        <v>169</v>
      </c>
      <c r="C148" s="161" t="s">
        <v>186</v>
      </c>
      <c r="D148" s="232">
        <v>4170</v>
      </c>
      <c r="E148" s="233"/>
      <c r="F148" s="233"/>
      <c r="G148" s="232">
        <v>0</v>
      </c>
      <c r="H148" s="398">
        <f>G148/D148</f>
        <v>0</v>
      </c>
    </row>
    <row r="149" spans="1:8" ht="48.75" customHeight="1">
      <c r="A149" s="267"/>
      <c r="B149" s="32" t="s">
        <v>121</v>
      </c>
      <c r="C149" s="161" t="s">
        <v>220</v>
      </c>
      <c r="D149" s="232">
        <v>253384</v>
      </c>
      <c r="E149" s="232"/>
      <c r="F149" s="232"/>
      <c r="G149" s="232">
        <v>194593</v>
      </c>
      <c r="H149" s="398">
        <f>G149/G215</f>
        <v>0.00606823088584296</v>
      </c>
    </row>
    <row r="150" spans="1:8" ht="51">
      <c r="A150" s="267"/>
      <c r="B150" s="32" t="s">
        <v>235</v>
      </c>
      <c r="C150" s="161" t="s">
        <v>236</v>
      </c>
      <c r="D150" s="232">
        <v>7000</v>
      </c>
      <c r="E150" s="232"/>
      <c r="F150" s="232"/>
      <c r="G150" s="232">
        <v>0</v>
      </c>
      <c r="H150" s="398">
        <f>G150/D150</f>
        <v>0</v>
      </c>
    </row>
    <row r="151" spans="1:8" ht="48" customHeight="1" thickBot="1">
      <c r="A151" s="290"/>
      <c r="B151" s="32" t="s">
        <v>175</v>
      </c>
      <c r="C151" s="255" t="s">
        <v>67</v>
      </c>
      <c r="D151" s="232">
        <v>2500</v>
      </c>
      <c r="E151" s="232"/>
      <c r="F151" s="232"/>
      <c r="G151" s="232">
        <v>0</v>
      </c>
      <c r="H151" s="398">
        <f>G151/D151</f>
        <v>0</v>
      </c>
    </row>
    <row r="152" spans="1:8" ht="15" thickBot="1" thickTop="1">
      <c r="A152" s="271" t="s">
        <v>195</v>
      </c>
      <c r="B152" s="284"/>
      <c r="C152" s="285"/>
      <c r="D152" s="240">
        <f>D148+D149+D150+D151</f>
        <v>267054</v>
      </c>
      <c r="E152" s="240">
        <f>E148+E149+E150+E151</f>
        <v>0</v>
      </c>
      <c r="F152" s="240">
        <f>F148+F149+F150+F151</f>
        <v>0</v>
      </c>
      <c r="G152" s="240">
        <f>G148+G149+G150+G151</f>
        <v>194593</v>
      </c>
      <c r="H152" s="399">
        <f>G152/G215</f>
        <v>0.00606823088584296</v>
      </c>
    </row>
    <row r="153" spans="1:8" ht="14.25" thickTop="1">
      <c r="A153" s="279" t="s">
        <v>193</v>
      </c>
      <c r="B153" s="393" t="s">
        <v>10</v>
      </c>
      <c r="C153" s="394"/>
      <c r="D153" s="394"/>
      <c r="E153" s="394"/>
      <c r="F153" s="394"/>
      <c r="G153" s="394"/>
      <c r="H153" s="395"/>
    </row>
    <row r="154" spans="1:8" ht="13.5">
      <c r="A154" s="290"/>
      <c r="B154" s="178" t="s">
        <v>104</v>
      </c>
      <c r="C154" s="161" t="s">
        <v>22</v>
      </c>
      <c r="D154" s="59">
        <v>1311513</v>
      </c>
      <c r="E154" s="38"/>
      <c r="F154" s="38"/>
      <c r="G154" s="58">
        <v>1484450</v>
      </c>
      <c r="H154" s="115">
        <f>G154/$G$215</f>
        <v>0.046291415099667416</v>
      </c>
    </row>
    <row r="155" spans="1:8" ht="13.5">
      <c r="A155" s="290"/>
      <c r="B155" s="178" t="s">
        <v>99</v>
      </c>
      <c r="C155" s="161" t="s">
        <v>23</v>
      </c>
      <c r="D155" s="59">
        <v>5000</v>
      </c>
      <c r="E155" s="38"/>
      <c r="F155" s="38"/>
      <c r="G155" s="58">
        <v>5000</v>
      </c>
      <c r="H155" s="115">
        <f>G155/$G$215</f>
        <v>0.0001559210990591378</v>
      </c>
    </row>
    <row r="156" spans="1:8" ht="13.5">
      <c r="A156" s="290"/>
      <c r="B156" s="178" t="s">
        <v>169</v>
      </c>
      <c r="C156" s="161" t="s">
        <v>186</v>
      </c>
      <c r="D156" s="59">
        <v>4300</v>
      </c>
      <c r="E156" s="38"/>
      <c r="F156" s="38"/>
      <c r="G156" s="58">
        <v>0</v>
      </c>
      <c r="H156" s="115">
        <f>G156/$G$215</f>
        <v>0</v>
      </c>
    </row>
    <row r="157" spans="1:8" ht="13.5">
      <c r="A157" s="290"/>
      <c r="B157" s="179" t="s">
        <v>101</v>
      </c>
      <c r="C157" s="161" t="s">
        <v>36</v>
      </c>
      <c r="D157" s="59">
        <v>3000</v>
      </c>
      <c r="E157" s="38"/>
      <c r="F157" s="38"/>
      <c r="G157" s="59">
        <v>470</v>
      </c>
      <c r="H157" s="115">
        <f>G157/$G$215</f>
        <v>1.4656583311558952E-05</v>
      </c>
    </row>
    <row r="158" spans="1:8" ht="39" thickBot="1">
      <c r="A158" s="290"/>
      <c r="B158" s="32">
        <v>2130</v>
      </c>
      <c r="C158" s="161" t="s">
        <v>221</v>
      </c>
      <c r="D158" s="58">
        <v>3227728</v>
      </c>
      <c r="E158" s="39"/>
      <c r="F158" s="39"/>
      <c r="G158" s="58">
        <v>2916000</v>
      </c>
      <c r="H158" s="115">
        <f>G158/$G$215</f>
        <v>0.09093318497128916</v>
      </c>
    </row>
    <row r="159" spans="1:8" ht="15" thickBot="1" thickTop="1">
      <c r="A159" s="271" t="s">
        <v>68</v>
      </c>
      <c r="B159" s="284"/>
      <c r="C159" s="285"/>
      <c r="D159" s="240">
        <f>SUM(D154:D158)</f>
        <v>4551541</v>
      </c>
      <c r="E159" s="240">
        <f>SUM(E154:E158)</f>
        <v>0</v>
      </c>
      <c r="F159" s="240">
        <f>SUM(F154:F158)</f>
        <v>0</v>
      </c>
      <c r="G159" s="240">
        <f>SUM(G154:G158)</f>
        <v>4405920</v>
      </c>
      <c r="H159" s="128">
        <f>G159/G215</f>
        <v>0.13739517775332727</v>
      </c>
    </row>
    <row r="160" spans="1:8" ht="13.5" customHeight="1" thickTop="1">
      <c r="A160" s="267" t="s">
        <v>126</v>
      </c>
      <c r="B160" s="291" t="s">
        <v>183</v>
      </c>
      <c r="C160" s="292"/>
      <c r="D160" s="292"/>
      <c r="E160" s="292"/>
      <c r="F160" s="292"/>
      <c r="G160" s="292"/>
      <c r="H160" s="293"/>
    </row>
    <row r="161" spans="1:8" ht="13.5" customHeight="1">
      <c r="A161" s="267"/>
      <c r="B161" s="180" t="s">
        <v>102</v>
      </c>
      <c r="C161" s="166" t="s">
        <v>42</v>
      </c>
      <c r="D161" s="105">
        <v>5660</v>
      </c>
      <c r="E161" s="45"/>
      <c r="F161" s="45"/>
      <c r="G161" s="58">
        <v>0</v>
      </c>
      <c r="H161" s="226">
        <f>G161/D161</f>
        <v>0</v>
      </c>
    </row>
    <row r="162" spans="1:8" ht="13.5" customHeight="1">
      <c r="A162" s="267"/>
      <c r="B162" s="179" t="s">
        <v>101</v>
      </c>
      <c r="C162" s="161" t="s">
        <v>36</v>
      </c>
      <c r="D162" s="105">
        <v>698</v>
      </c>
      <c r="E162" s="45"/>
      <c r="F162" s="45"/>
      <c r="G162" s="58">
        <v>0</v>
      </c>
      <c r="H162" s="228">
        <f>G162/D162</f>
        <v>0</v>
      </c>
    </row>
    <row r="163" spans="1:8" ht="39" thickBot="1">
      <c r="A163" s="267"/>
      <c r="B163" s="32" t="s">
        <v>121</v>
      </c>
      <c r="C163" s="161" t="s">
        <v>128</v>
      </c>
      <c r="D163" s="58">
        <v>49411</v>
      </c>
      <c r="E163" s="39"/>
      <c r="F163" s="39"/>
      <c r="G163" s="58">
        <v>49411</v>
      </c>
      <c r="H163" s="227">
        <f>G163/G215</f>
        <v>0.0015408434851222114</v>
      </c>
    </row>
    <row r="164" spans="1:8" ht="15" thickBot="1" thickTop="1">
      <c r="A164" s="271" t="s">
        <v>127</v>
      </c>
      <c r="B164" s="284"/>
      <c r="C164" s="285"/>
      <c r="D164" s="56">
        <f>SUM(D161:D163)</f>
        <v>55769</v>
      </c>
      <c r="E164" s="35">
        <f>SUM(E163:E163)</f>
        <v>0</v>
      </c>
      <c r="F164" s="35">
        <f>SUM(F163:F163)</f>
        <v>0</v>
      </c>
      <c r="G164" s="56">
        <f>SUM(G161:G163)</f>
        <v>49411</v>
      </c>
      <c r="H164" s="116">
        <f>G164/G215</f>
        <v>0.0015408434851222114</v>
      </c>
    </row>
    <row r="165" spans="1:8" ht="14.25" thickTop="1">
      <c r="A165" s="279" t="s">
        <v>170</v>
      </c>
      <c r="B165" s="303" t="s">
        <v>197</v>
      </c>
      <c r="C165" s="385"/>
      <c r="D165" s="316"/>
      <c r="E165" s="316"/>
      <c r="F165" s="316"/>
      <c r="G165" s="316"/>
      <c r="H165" s="317"/>
    </row>
    <row r="166" spans="1:8" ht="13.5">
      <c r="A166" s="267"/>
      <c r="B166" s="181" t="s">
        <v>99</v>
      </c>
      <c r="C166" s="160" t="s">
        <v>23</v>
      </c>
      <c r="D166" s="58">
        <v>120</v>
      </c>
      <c r="E166" s="45"/>
      <c r="F166" s="45"/>
      <c r="G166" s="58">
        <v>0</v>
      </c>
      <c r="H166" s="115">
        <v>0</v>
      </c>
    </row>
    <row r="167" spans="1:8" ht="13.5">
      <c r="A167" s="267"/>
      <c r="B167" s="32" t="s">
        <v>101</v>
      </c>
      <c r="C167" s="161" t="s">
        <v>118</v>
      </c>
      <c r="D167" s="59">
        <v>520</v>
      </c>
      <c r="E167" s="47"/>
      <c r="F167" s="47"/>
      <c r="G167" s="59">
        <v>0</v>
      </c>
      <c r="H167" s="117">
        <f>G167/D167</f>
        <v>0</v>
      </c>
    </row>
    <row r="168" spans="1:8" ht="39" thickBot="1">
      <c r="A168" s="280"/>
      <c r="B168" s="32" t="s">
        <v>198</v>
      </c>
      <c r="C168" s="161" t="s">
        <v>57</v>
      </c>
      <c r="D168" s="59">
        <v>3000</v>
      </c>
      <c r="E168" s="47"/>
      <c r="F168" s="47"/>
      <c r="G168" s="59">
        <v>0</v>
      </c>
      <c r="H168" s="117">
        <v>0</v>
      </c>
    </row>
    <row r="169" spans="1:8" ht="15" thickBot="1" thickTop="1">
      <c r="A169" s="271" t="s">
        <v>171</v>
      </c>
      <c r="B169" s="284"/>
      <c r="C169" s="284"/>
      <c r="D169" s="114">
        <f>SUM(D166:D168)</f>
        <v>3640</v>
      </c>
      <c r="E169" s="114">
        <f>SUM(E166:E168)</f>
        <v>0</v>
      </c>
      <c r="F169" s="114">
        <f>SUM(F166:F168)</f>
        <v>0</v>
      </c>
      <c r="G169" s="114">
        <f>SUM(G166:G168)</f>
        <v>0</v>
      </c>
      <c r="H169" s="129">
        <f>G169/D169</f>
        <v>0</v>
      </c>
    </row>
    <row r="170" spans="1:8" ht="14.25" thickTop="1">
      <c r="A170" s="279" t="s">
        <v>199</v>
      </c>
      <c r="B170" s="379" t="s">
        <v>200</v>
      </c>
      <c r="C170" s="380"/>
      <c r="D170" s="380"/>
      <c r="E170" s="380"/>
      <c r="F170" s="380"/>
      <c r="G170" s="380"/>
      <c r="H170" s="381"/>
    </row>
    <row r="171" spans="1:8" ht="39" thickBot="1">
      <c r="A171" s="290"/>
      <c r="B171" s="32" t="s">
        <v>198</v>
      </c>
      <c r="C171" s="161" t="s">
        <v>221</v>
      </c>
      <c r="D171" s="59">
        <v>10000</v>
      </c>
      <c r="E171" s="47"/>
      <c r="F171" s="47"/>
      <c r="G171" s="59">
        <v>0</v>
      </c>
      <c r="H171" s="117">
        <v>0</v>
      </c>
    </row>
    <row r="172" spans="1:8" ht="15" thickBot="1" thickTop="1">
      <c r="A172" s="271" t="s">
        <v>181</v>
      </c>
      <c r="B172" s="284"/>
      <c r="C172" s="285"/>
      <c r="D172" s="56">
        <f>SUM(D171)</f>
        <v>10000</v>
      </c>
      <c r="E172" s="35" t="e">
        <f>SUM(#REF!)</f>
        <v>#REF!</v>
      </c>
      <c r="F172" s="35" t="e">
        <f>SUM(#REF!)</f>
        <v>#REF!</v>
      </c>
      <c r="G172" s="56">
        <f>G171</f>
        <v>0</v>
      </c>
      <c r="H172" s="116">
        <v>0</v>
      </c>
    </row>
    <row r="173" spans="1:8" ht="14.25" thickTop="1">
      <c r="A173" s="267" t="s">
        <v>177</v>
      </c>
      <c r="B173" s="390" t="s">
        <v>176</v>
      </c>
      <c r="C173" s="391"/>
      <c r="D173" s="391"/>
      <c r="E173" s="391"/>
      <c r="F173" s="391"/>
      <c r="G173" s="391"/>
      <c r="H173" s="392"/>
    </row>
    <row r="174" spans="1:8" ht="39" thickBot="1">
      <c r="A174" s="367"/>
      <c r="B174" s="181" t="s">
        <v>146</v>
      </c>
      <c r="C174" s="161" t="s">
        <v>222</v>
      </c>
      <c r="D174" s="58">
        <v>60083</v>
      </c>
      <c r="E174" s="45"/>
      <c r="F174" s="45"/>
      <c r="G174" s="58">
        <v>0</v>
      </c>
      <c r="H174" s="115">
        <f>G174/D174</f>
        <v>0</v>
      </c>
    </row>
    <row r="175" spans="1:8" ht="15" thickBot="1" thickTop="1">
      <c r="A175" s="271" t="s">
        <v>182</v>
      </c>
      <c r="B175" s="284"/>
      <c r="C175" s="285"/>
      <c r="D175" s="56">
        <f>SUM(D174)</f>
        <v>60083</v>
      </c>
      <c r="E175" s="56">
        <f>SUM(E174)</f>
        <v>0</v>
      </c>
      <c r="F175" s="56">
        <f>SUM(F174)</f>
        <v>0</v>
      </c>
      <c r="G175" s="56">
        <f>SUM(G174)</f>
        <v>0</v>
      </c>
      <c r="H175" s="116">
        <v>0</v>
      </c>
    </row>
    <row r="176" spans="1:8" ht="15" thickBot="1" thickTop="1">
      <c r="A176" s="276" t="s">
        <v>69</v>
      </c>
      <c r="B176" s="277"/>
      <c r="C176" s="278"/>
      <c r="D176" s="57">
        <f>D152+D159+D164+D169+D172+D175</f>
        <v>4948087</v>
      </c>
      <c r="E176" s="57" t="e">
        <f>E152+E159+E164+E169+E172+E175</f>
        <v>#REF!</v>
      </c>
      <c r="F176" s="57" t="e">
        <f>F152+F159+F164+F169+F172+F175</f>
        <v>#REF!</v>
      </c>
      <c r="G176" s="57">
        <f>G152+G159+G164+G169+G172+G175</f>
        <v>4649924</v>
      </c>
      <c r="H176" s="120">
        <f>G176/G215</f>
        <v>0.14500425212429244</v>
      </c>
    </row>
    <row r="177" spans="1:8" ht="17.25" thickBot="1" thickTop="1">
      <c r="A177" s="294" t="s">
        <v>71</v>
      </c>
      <c r="B177" s="295"/>
      <c r="C177" s="295"/>
      <c r="D177" s="295"/>
      <c r="E177" s="295"/>
      <c r="F177" s="295"/>
      <c r="G177" s="295"/>
      <c r="H177" s="296"/>
    </row>
    <row r="178" spans="1:8" ht="14.25" thickTop="1">
      <c r="A178" s="267">
        <v>85321</v>
      </c>
      <c r="B178" s="291" t="s">
        <v>11</v>
      </c>
      <c r="C178" s="292"/>
      <c r="D178" s="292"/>
      <c r="E178" s="292"/>
      <c r="F178" s="292"/>
      <c r="G178" s="292"/>
      <c r="H178" s="293"/>
    </row>
    <row r="179" spans="1:8" ht="60">
      <c r="A179" s="267"/>
      <c r="B179" s="181">
        <v>2110</v>
      </c>
      <c r="C179" s="162" t="s">
        <v>13</v>
      </c>
      <c r="D179" s="67">
        <v>48000</v>
      </c>
      <c r="E179" s="48"/>
      <c r="F179" s="48"/>
      <c r="G179" s="67">
        <v>75000</v>
      </c>
      <c r="H179" s="212">
        <f>G179/G215</f>
        <v>0.0023388164858870668</v>
      </c>
    </row>
    <row r="180" spans="1:8" ht="39" thickBot="1">
      <c r="A180" s="267"/>
      <c r="B180" s="182">
        <v>2440</v>
      </c>
      <c r="C180" s="113" t="s">
        <v>108</v>
      </c>
      <c r="D180" s="232">
        <v>8700</v>
      </c>
      <c r="E180" s="233"/>
      <c r="F180" s="233"/>
      <c r="G180" s="232">
        <v>8975</v>
      </c>
      <c r="H180" s="131">
        <f>G180/G215</f>
        <v>0.00027987837281115234</v>
      </c>
    </row>
    <row r="181" spans="1:8" ht="15" thickBot="1" thickTop="1">
      <c r="A181" s="271" t="s">
        <v>40</v>
      </c>
      <c r="B181" s="284"/>
      <c r="C181" s="285"/>
      <c r="D181" s="56">
        <f>SUM(D179:D180)</f>
        <v>56700</v>
      </c>
      <c r="E181" s="35" t="e">
        <f>SUM(#REF!)</f>
        <v>#REF!</v>
      </c>
      <c r="F181" s="35" t="e">
        <f>SUM(#REF!)</f>
        <v>#REF!</v>
      </c>
      <c r="G181" s="56">
        <f>SUM(G179:G180)</f>
        <v>83975</v>
      </c>
      <c r="H181" s="119">
        <f>G181/G215</f>
        <v>0.0026186948586982193</v>
      </c>
    </row>
    <row r="182" spans="1:8" ht="14.25" thickTop="1">
      <c r="A182" s="279">
        <v>85324</v>
      </c>
      <c r="B182" s="291" t="s">
        <v>116</v>
      </c>
      <c r="C182" s="292"/>
      <c r="D182" s="292"/>
      <c r="E182" s="292"/>
      <c r="F182" s="292"/>
      <c r="G182" s="292"/>
      <c r="H182" s="293"/>
    </row>
    <row r="183" spans="1:8" ht="13.5">
      <c r="A183" s="267"/>
      <c r="B183" s="181" t="s">
        <v>101</v>
      </c>
      <c r="C183" s="161" t="s">
        <v>118</v>
      </c>
      <c r="D183" s="67">
        <v>2175</v>
      </c>
      <c r="E183" s="48"/>
      <c r="F183" s="48"/>
      <c r="G183" s="67">
        <v>2500</v>
      </c>
      <c r="H183" s="131">
        <f>G183/G215</f>
        <v>7.79605495295689E-05</v>
      </c>
    </row>
    <row r="184" spans="1:8" ht="39" thickBot="1">
      <c r="A184" s="267"/>
      <c r="B184" s="181">
        <v>2440</v>
      </c>
      <c r="C184" s="161" t="s">
        <v>108</v>
      </c>
      <c r="D184" s="67">
        <v>22000</v>
      </c>
      <c r="E184" s="48"/>
      <c r="F184" s="48"/>
      <c r="G184" s="67">
        <v>0</v>
      </c>
      <c r="H184" s="130">
        <f>G184/G215</f>
        <v>0</v>
      </c>
    </row>
    <row r="185" spans="1:8" ht="15" thickBot="1" thickTop="1">
      <c r="A185" s="271" t="s">
        <v>123</v>
      </c>
      <c r="B185" s="284"/>
      <c r="C185" s="285"/>
      <c r="D185" s="56">
        <f>SUM(D183:D184)</f>
        <v>24175</v>
      </c>
      <c r="E185" s="56">
        <f>SUM(E183:E184)</f>
        <v>0</v>
      </c>
      <c r="F185" s="56">
        <f>SUM(F183:F184)</f>
        <v>0</v>
      </c>
      <c r="G185" s="56">
        <f>SUM(G183:G184)</f>
        <v>2500</v>
      </c>
      <c r="H185" s="116">
        <f>G185/G215</f>
        <v>7.79605495295689E-05</v>
      </c>
    </row>
    <row r="186" spans="1:8" ht="14.25" thickTop="1">
      <c r="A186" s="274" t="s">
        <v>153</v>
      </c>
      <c r="B186" s="315" t="s">
        <v>154</v>
      </c>
      <c r="C186" s="316"/>
      <c r="D186" s="316"/>
      <c r="E186" s="316"/>
      <c r="F186" s="316"/>
      <c r="G186" s="316"/>
      <c r="H186" s="317"/>
    </row>
    <row r="187" spans="1:8" ht="13.5">
      <c r="A187" s="266"/>
      <c r="B187" s="183" t="s">
        <v>99</v>
      </c>
      <c r="C187" s="113" t="s">
        <v>23</v>
      </c>
      <c r="D187" s="232">
        <v>208</v>
      </c>
      <c r="E187" s="233"/>
      <c r="F187" s="233"/>
      <c r="G187" s="232">
        <v>0</v>
      </c>
      <c r="H187" s="115">
        <v>0</v>
      </c>
    </row>
    <row r="188" spans="1:8" ht="51">
      <c r="A188" s="266"/>
      <c r="B188" s="181" t="s">
        <v>175</v>
      </c>
      <c r="C188" s="160" t="s">
        <v>67</v>
      </c>
      <c r="D188" s="58">
        <v>195195</v>
      </c>
      <c r="E188" s="45"/>
      <c r="F188" s="45"/>
      <c r="G188" s="58">
        <v>327300</v>
      </c>
      <c r="H188" s="115">
        <f>G188/G215</f>
        <v>0.010206595144411159</v>
      </c>
    </row>
    <row r="189" spans="1:8" ht="51.75" thickBot="1">
      <c r="A189" s="266"/>
      <c r="B189" s="181" t="s">
        <v>155</v>
      </c>
      <c r="C189" s="160" t="s">
        <v>67</v>
      </c>
      <c r="D189" s="67">
        <v>41665</v>
      </c>
      <c r="E189" s="48"/>
      <c r="F189" s="48"/>
      <c r="G189" s="67">
        <v>0</v>
      </c>
      <c r="H189" s="131">
        <f>G189/G215</f>
        <v>0</v>
      </c>
    </row>
    <row r="190" spans="1:8" ht="15" thickBot="1" thickTop="1">
      <c r="A190" s="271" t="s">
        <v>156</v>
      </c>
      <c r="B190" s="284"/>
      <c r="C190" s="285"/>
      <c r="D190" s="56">
        <f>SUM(D187:D189)</f>
        <v>237068</v>
      </c>
      <c r="E190" s="56">
        <f>SUM(E189:E189)</f>
        <v>0</v>
      </c>
      <c r="F190" s="56">
        <f>SUM(F189:F189)</f>
        <v>0</v>
      </c>
      <c r="G190" s="56">
        <f>SUM(G187:G189)</f>
        <v>327300</v>
      </c>
      <c r="H190" s="116">
        <f>G190/G215</f>
        <v>0.010206595144411159</v>
      </c>
    </row>
    <row r="191" spans="1:8" ht="14.25" thickTop="1">
      <c r="A191" s="279">
        <v>85395</v>
      </c>
      <c r="B191" s="315" t="s">
        <v>120</v>
      </c>
      <c r="C191" s="316"/>
      <c r="D191" s="316"/>
      <c r="E191" s="316"/>
      <c r="F191" s="316"/>
      <c r="G191" s="316"/>
      <c r="H191" s="317"/>
    </row>
    <row r="192" spans="1:8" ht="24.75" thickBot="1">
      <c r="A192" s="267"/>
      <c r="B192" s="181">
        <v>2440</v>
      </c>
      <c r="C192" s="162" t="s">
        <v>108</v>
      </c>
      <c r="D192" s="67">
        <v>18000</v>
      </c>
      <c r="E192" s="48"/>
      <c r="F192" s="48"/>
      <c r="G192" s="67">
        <v>0</v>
      </c>
      <c r="H192" s="130">
        <f>G192/D192</f>
        <v>0</v>
      </c>
    </row>
    <row r="193" spans="1:8" ht="15" thickBot="1" thickTop="1">
      <c r="A193" s="271" t="s">
        <v>124</v>
      </c>
      <c r="B193" s="284"/>
      <c r="C193" s="285"/>
      <c r="D193" s="56">
        <f>SUM(D192:D192)</f>
        <v>18000</v>
      </c>
      <c r="E193" s="35">
        <f>SUM(E192:E192)</f>
        <v>0</v>
      </c>
      <c r="F193" s="35">
        <f>SUM(F192:F192)</f>
        <v>0</v>
      </c>
      <c r="G193" s="56">
        <f>SUM(G192:G192)</f>
        <v>0</v>
      </c>
      <c r="H193" s="116">
        <f>G193/D193</f>
        <v>0</v>
      </c>
    </row>
    <row r="194" spans="1:8" ht="15" thickBot="1" thickTop="1">
      <c r="A194" s="276" t="s">
        <v>41</v>
      </c>
      <c r="B194" s="277"/>
      <c r="C194" s="278"/>
      <c r="D194" s="57">
        <f>D181+D193+D185+D190</f>
        <v>335943</v>
      </c>
      <c r="E194" s="57" t="e">
        <f>E181+E193+E185+E190</f>
        <v>#REF!</v>
      </c>
      <c r="F194" s="57" t="e">
        <f>F181+F193+F185+F190</f>
        <v>#REF!</v>
      </c>
      <c r="G194" s="57">
        <f>G181+G193+G185+G190</f>
        <v>413775</v>
      </c>
      <c r="H194" s="132">
        <f>G194/G215</f>
        <v>0.012903250552638948</v>
      </c>
    </row>
    <row r="195" spans="1:8" ht="17.25" thickBot="1" thickTop="1">
      <c r="A195" s="294" t="s">
        <v>46</v>
      </c>
      <c r="B195" s="295"/>
      <c r="C195" s="295"/>
      <c r="D195" s="295"/>
      <c r="E195" s="295"/>
      <c r="F195" s="295"/>
      <c r="G195" s="295"/>
      <c r="H195" s="296"/>
    </row>
    <row r="196" spans="1:8" ht="14.25" thickTop="1">
      <c r="A196" s="279" t="s">
        <v>172</v>
      </c>
      <c r="B196" s="291" t="s">
        <v>180</v>
      </c>
      <c r="C196" s="292"/>
      <c r="D196" s="292"/>
      <c r="E196" s="292"/>
      <c r="F196" s="292"/>
      <c r="G196" s="292"/>
      <c r="H196" s="293"/>
    </row>
    <row r="197" spans="1:8" ht="14.25" thickBot="1">
      <c r="A197" s="267"/>
      <c r="B197" s="181" t="s">
        <v>99</v>
      </c>
      <c r="C197" s="160" t="s">
        <v>23</v>
      </c>
      <c r="D197" s="232">
        <v>528</v>
      </c>
      <c r="E197" s="233"/>
      <c r="F197" s="233"/>
      <c r="G197" s="241">
        <v>0</v>
      </c>
      <c r="H197" s="117">
        <v>0</v>
      </c>
    </row>
    <row r="198" spans="1:8" ht="15" thickBot="1" thickTop="1">
      <c r="A198" s="271" t="s">
        <v>173</v>
      </c>
      <c r="B198" s="284"/>
      <c r="C198" s="285"/>
      <c r="D198" s="240">
        <f>SUM(D197:D197)</f>
        <v>528</v>
      </c>
      <c r="E198" s="240">
        <f>SUM(E197:E197)</f>
        <v>0</v>
      </c>
      <c r="F198" s="240">
        <f>SUM(F197:F197)</f>
        <v>0</v>
      </c>
      <c r="G198" s="240">
        <f>SUM(G197:G197)</f>
        <v>0</v>
      </c>
      <c r="H198" s="116">
        <v>0</v>
      </c>
    </row>
    <row r="199" spans="1:8" ht="13.5" thickTop="1">
      <c r="A199" s="267">
        <v>85410</v>
      </c>
      <c r="B199" s="303" t="s">
        <v>12</v>
      </c>
      <c r="C199" s="304"/>
      <c r="D199" s="304"/>
      <c r="E199" s="304"/>
      <c r="F199" s="304"/>
      <c r="G199" s="304"/>
      <c r="H199" s="305"/>
    </row>
    <row r="200" spans="1:8" ht="13.5">
      <c r="A200" s="267"/>
      <c r="B200" s="181" t="s">
        <v>102</v>
      </c>
      <c r="C200" s="160" t="s">
        <v>42</v>
      </c>
      <c r="D200" s="58">
        <v>3000</v>
      </c>
      <c r="E200" s="49"/>
      <c r="F200" s="50"/>
      <c r="G200" s="105">
        <v>1500</v>
      </c>
      <c r="H200" s="115">
        <f>G200/G215</f>
        <v>4.677632971774134E-05</v>
      </c>
    </row>
    <row r="201" spans="1:8" ht="13.5">
      <c r="A201" s="267"/>
      <c r="B201" s="32" t="s">
        <v>104</v>
      </c>
      <c r="C201" s="171" t="s">
        <v>22</v>
      </c>
      <c r="D201" s="59">
        <v>152390</v>
      </c>
      <c r="E201" s="108"/>
      <c r="F201" s="107"/>
      <c r="G201" s="134">
        <v>215460</v>
      </c>
      <c r="H201" s="117">
        <f>G201/G215</f>
        <v>0.006718952000656366</v>
      </c>
    </row>
    <row r="202" spans="1:8" ht="24.75" thickBot="1">
      <c r="A202" s="280"/>
      <c r="B202" s="181" t="s">
        <v>162</v>
      </c>
      <c r="C202" s="166" t="s">
        <v>163</v>
      </c>
      <c r="D202" s="58">
        <v>3000</v>
      </c>
      <c r="E202" s="48"/>
      <c r="F202" s="48"/>
      <c r="G202" s="58">
        <v>0</v>
      </c>
      <c r="H202" s="115">
        <f>G202/G215</f>
        <v>0</v>
      </c>
    </row>
    <row r="203" spans="1:8" ht="15" thickBot="1" thickTop="1">
      <c r="A203" s="271" t="s">
        <v>43</v>
      </c>
      <c r="B203" s="272"/>
      <c r="C203" s="273"/>
      <c r="D203" s="89">
        <f>SUM(D200:D202)</f>
        <v>158390</v>
      </c>
      <c r="E203" s="89">
        <f>SUM(E200:E202)</f>
        <v>0</v>
      </c>
      <c r="F203" s="89">
        <f>SUM(F200:F202)</f>
        <v>0</v>
      </c>
      <c r="G203" s="89">
        <f>SUM(G200:G202)</f>
        <v>216960</v>
      </c>
      <c r="H203" s="119">
        <f>G203/G215</f>
        <v>0.006765728330374107</v>
      </c>
    </row>
    <row r="204" spans="1:8" ht="14.25" thickTop="1">
      <c r="A204" s="279">
        <v>85415</v>
      </c>
      <c r="B204" s="291" t="s">
        <v>58</v>
      </c>
      <c r="C204" s="292"/>
      <c r="D204" s="292"/>
      <c r="E204" s="292"/>
      <c r="F204" s="292"/>
      <c r="G204" s="292"/>
      <c r="H204" s="293"/>
    </row>
    <row r="205" spans="1:8" ht="13.5">
      <c r="A205" s="267"/>
      <c r="B205" s="181" t="s">
        <v>99</v>
      </c>
      <c r="C205" s="160" t="s">
        <v>23</v>
      </c>
      <c r="D205" s="232">
        <v>22</v>
      </c>
      <c r="E205" s="233"/>
      <c r="F205" s="233"/>
      <c r="G205" s="232">
        <v>0</v>
      </c>
      <c r="H205" s="115">
        <f>G205/D205</f>
        <v>0</v>
      </c>
    </row>
    <row r="206" spans="1:8" ht="38.25">
      <c r="A206" s="267"/>
      <c r="B206" s="32" t="s">
        <v>198</v>
      </c>
      <c r="C206" s="160" t="s">
        <v>201</v>
      </c>
      <c r="D206" s="242">
        <v>45600</v>
      </c>
      <c r="E206" s="233"/>
      <c r="F206" s="243"/>
      <c r="G206" s="232">
        <v>0</v>
      </c>
      <c r="H206" s="115">
        <f>G206/D206</f>
        <v>0</v>
      </c>
    </row>
    <row r="207" spans="1:8" ht="49.5" customHeight="1">
      <c r="A207" s="290"/>
      <c r="B207" s="184">
        <v>2328</v>
      </c>
      <c r="C207" s="160" t="s">
        <v>122</v>
      </c>
      <c r="D207" s="244">
        <v>96638</v>
      </c>
      <c r="E207" s="245"/>
      <c r="F207" s="246"/>
      <c r="G207" s="58">
        <v>0</v>
      </c>
      <c r="H207" s="115">
        <f>G207/D207</f>
        <v>0</v>
      </c>
    </row>
    <row r="208" spans="1:8" ht="49.5" customHeight="1">
      <c r="A208" s="290"/>
      <c r="B208" s="223">
        <v>2329</v>
      </c>
      <c r="C208" s="160" t="s">
        <v>122</v>
      </c>
      <c r="D208" s="245">
        <v>45372</v>
      </c>
      <c r="E208" s="245"/>
      <c r="F208" s="245"/>
      <c r="G208" s="58">
        <v>0</v>
      </c>
      <c r="H208" s="115">
        <f>G208/D208</f>
        <v>0</v>
      </c>
    </row>
    <row r="209" spans="1:8" ht="51.75" thickBot="1">
      <c r="A209" s="290"/>
      <c r="B209" s="184">
        <v>2330</v>
      </c>
      <c r="C209" s="161" t="s">
        <v>223</v>
      </c>
      <c r="D209" s="247">
        <v>9000</v>
      </c>
      <c r="E209" s="247"/>
      <c r="F209" s="247"/>
      <c r="G209" s="55">
        <v>9000</v>
      </c>
      <c r="H209" s="117">
        <f>G209/G215</f>
        <v>0.000280657978306448</v>
      </c>
    </row>
    <row r="210" spans="1:8" ht="15" thickBot="1" thickTop="1">
      <c r="A210" s="271" t="s">
        <v>59</v>
      </c>
      <c r="B210" s="284"/>
      <c r="C210" s="285"/>
      <c r="D210" s="248">
        <f>D205+D206+D207+D208+D209</f>
        <v>196632</v>
      </c>
      <c r="E210" s="248"/>
      <c r="F210" s="248"/>
      <c r="G210" s="224">
        <f>G205+G206+G207+G208+G209</f>
        <v>9000</v>
      </c>
      <c r="H210" s="122">
        <f>G210/G215</f>
        <v>0.000280657978306448</v>
      </c>
    </row>
    <row r="211" spans="1:8" ht="13.5" thickTop="1">
      <c r="A211" s="386">
        <v>85417</v>
      </c>
      <c r="B211" s="306" t="s">
        <v>237</v>
      </c>
      <c r="C211" s="307"/>
      <c r="D211" s="307"/>
      <c r="E211" s="307"/>
      <c r="F211" s="307"/>
      <c r="G211" s="307"/>
      <c r="H211" s="308"/>
    </row>
    <row r="212" spans="1:8" ht="14.25" thickBot="1">
      <c r="A212" s="387"/>
      <c r="B212" s="178" t="s">
        <v>101</v>
      </c>
      <c r="C212" s="160" t="s">
        <v>118</v>
      </c>
      <c r="D212" s="245">
        <v>2577</v>
      </c>
      <c r="E212" s="245"/>
      <c r="F212" s="245"/>
      <c r="G212" s="58">
        <v>0</v>
      </c>
      <c r="H212" s="115">
        <f>G212/D212</f>
        <v>0</v>
      </c>
    </row>
    <row r="213" spans="1:8" ht="16.5" customHeight="1" thickBot="1" thickTop="1">
      <c r="A213" s="271" t="s">
        <v>238</v>
      </c>
      <c r="B213" s="284"/>
      <c r="C213" s="285"/>
      <c r="D213" s="56">
        <f>D212</f>
        <v>2577</v>
      </c>
      <c r="E213" s="56">
        <f>SUM(E207:E209)</f>
        <v>0</v>
      </c>
      <c r="F213" s="56">
        <f>SUM(F207:F209)</f>
        <v>0</v>
      </c>
      <c r="G213" s="56">
        <f>G212</f>
        <v>0</v>
      </c>
      <c r="H213" s="116">
        <f>G213/D213</f>
        <v>0</v>
      </c>
    </row>
    <row r="214" spans="1:8" ht="15" thickBot="1" thickTop="1">
      <c r="A214" s="312" t="s">
        <v>44</v>
      </c>
      <c r="B214" s="313"/>
      <c r="C214" s="314"/>
      <c r="D214" s="63">
        <f>D213+D210+D203+D198</f>
        <v>358127</v>
      </c>
      <c r="E214" s="63">
        <f>SUM(E203+E213+E198)</f>
        <v>0</v>
      </c>
      <c r="F214" s="63">
        <f>SUM(F203+F213+F198)</f>
        <v>0</v>
      </c>
      <c r="G214" s="63">
        <f>G203+G210+G213</f>
        <v>225960</v>
      </c>
      <c r="H214" s="120">
        <f>G214/G215</f>
        <v>0.007046386308680555</v>
      </c>
    </row>
    <row r="215" spans="1:8" ht="17.25" thickBot="1" thickTop="1">
      <c r="A215" s="309" t="s">
        <v>45</v>
      </c>
      <c r="B215" s="310"/>
      <c r="C215" s="311"/>
      <c r="D215" s="68">
        <f>D214+D194+D176+D145+D137+D131+D102+D97+D87+D79+D74+D59+D44+D34+D28+D19+D13</f>
        <v>30712517</v>
      </c>
      <c r="E215" s="68" t="e">
        <f>E214+E194+E176+E145+E137+E131+E102+E97+E87+E79+E74+E59+E44+E34+E28+E19+E13</f>
        <v>#REF!</v>
      </c>
      <c r="F215" s="68" t="e">
        <f>F214+F194+F176+F145+F137+F131+F102+F97+F87+F79+F74+F59+F44+F34+F28+F19+F13</f>
        <v>#REF!</v>
      </c>
      <c r="G215" s="68">
        <f>G214+G194+G176+G145+G137+G131+G102+G97+G87+G79+G74+G59+G44+G34+G28+G19+G13</f>
        <v>32067501</v>
      </c>
      <c r="H215" s="133">
        <f>G215/G215</f>
        <v>1</v>
      </c>
    </row>
    <row r="216" spans="1:8" ht="16.5" thickTop="1">
      <c r="A216" s="301" t="s">
        <v>174</v>
      </c>
      <c r="B216" s="302"/>
      <c r="C216" s="302"/>
      <c r="D216" s="69"/>
      <c r="E216" s="51"/>
      <c r="F216" s="51"/>
      <c r="G216" s="69"/>
      <c r="H216" s="99"/>
    </row>
    <row r="217" spans="1:8" ht="15" hidden="1">
      <c r="A217" s="86" t="s">
        <v>164</v>
      </c>
      <c r="B217" s="172"/>
      <c r="C217" s="173"/>
      <c r="D217" s="70"/>
      <c r="E217" s="52"/>
      <c r="F217" s="52"/>
      <c r="G217" s="71"/>
      <c r="H217" s="100"/>
    </row>
    <row r="218" spans="1:8" ht="15" customHeight="1" hidden="1">
      <c r="A218" s="29"/>
      <c r="B218" s="172"/>
      <c r="C218" s="173"/>
      <c r="D218" s="300" t="s">
        <v>147</v>
      </c>
      <c r="E218" s="300"/>
      <c r="F218" s="71"/>
      <c r="G218" s="71"/>
      <c r="H218" s="100"/>
    </row>
    <row r="219" spans="1:8" ht="13.5" customHeight="1" hidden="1">
      <c r="A219" s="29"/>
      <c r="B219" s="172"/>
      <c r="C219" s="174"/>
      <c r="D219" s="300" t="s">
        <v>148</v>
      </c>
      <c r="E219" s="300"/>
      <c r="F219" s="300"/>
      <c r="G219" s="71"/>
      <c r="H219" s="100"/>
    </row>
    <row r="220" spans="1:8" ht="13.5" customHeight="1" hidden="1">
      <c r="A220" s="29"/>
      <c r="B220" s="172"/>
      <c r="C220" s="174"/>
      <c r="D220" s="300" t="s">
        <v>152</v>
      </c>
      <c r="E220" s="300"/>
      <c r="F220" s="300"/>
      <c r="G220" s="71"/>
      <c r="H220" s="100"/>
    </row>
    <row r="221" spans="1:8" ht="13.5" customHeight="1" hidden="1">
      <c r="A221" s="29"/>
      <c r="B221" s="172"/>
      <c r="C221" s="174"/>
      <c r="D221" s="300" t="s">
        <v>149</v>
      </c>
      <c r="E221" s="300"/>
      <c r="F221" s="300"/>
      <c r="G221" s="71"/>
      <c r="H221" s="100"/>
    </row>
    <row r="222" spans="1:8" ht="13.5" customHeight="1" hidden="1">
      <c r="A222" s="29"/>
      <c r="B222" s="172"/>
      <c r="C222" s="174"/>
      <c r="D222" s="300" t="s">
        <v>151</v>
      </c>
      <c r="E222" s="300"/>
      <c r="F222" s="300"/>
      <c r="G222" s="71"/>
      <c r="H222" s="100"/>
    </row>
    <row r="223" spans="1:8" ht="13.5" customHeight="1" hidden="1">
      <c r="A223" s="29"/>
      <c r="B223" s="172"/>
      <c r="C223" s="174"/>
      <c r="D223" s="300" t="s">
        <v>150</v>
      </c>
      <c r="E223" s="300"/>
      <c r="F223" s="300"/>
      <c r="G223" s="71"/>
      <c r="H223" s="100"/>
    </row>
    <row r="224" spans="1:8" ht="15">
      <c r="A224" s="29"/>
      <c r="B224" s="172"/>
      <c r="C224" s="174"/>
      <c r="D224" s="70"/>
      <c r="E224" s="52"/>
      <c r="F224" s="52"/>
      <c r="G224" s="71"/>
      <c r="H224" s="100"/>
    </row>
    <row r="225" spans="1:8" ht="15">
      <c r="A225" s="29"/>
      <c r="B225" s="172"/>
      <c r="C225" s="174"/>
      <c r="D225" s="70"/>
      <c r="E225" s="52"/>
      <c r="F225" s="52"/>
      <c r="G225" s="71"/>
      <c r="H225" s="100"/>
    </row>
    <row r="226" spans="3:8" ht="15">
      <c r="C226" s="176"/>
      <c r="D226" s="72"/>
      <c r="E226" s="53"/>
      <c r="F226" s="53"/>
      <c r="G226" s="71"/>
      <c r="H226" s="100"/>
    </row>
    <row r="227" spans="3:8" ht="15">
      <c r="C227" s="176"/>
      <c r="D227" s="72"/>
      <c r="E227" s="53"/>
      <c r="F227" s="53"/>
      <c r="G227" s="71"/>
      <c r="H227" s="100"/>
    </row>
    <row r="228" spans="3:8" ht="15">
      <c r="C228" s="176"/>
      <c r="D228" s="72"/>
      <c r="E228" s="53"/>
      <c r="F228" s="53"/>
      <c r="G228" s="71"/>
      <c r="H228" s="100"/>
    </row>
    <row r="229" spans="3:8" ht="15">
      <c r="C229" s="176"/>
      <c r="D229" s="72"/>
      <c r="E229" s="53"/>
      <c r="F229" s="53"/>
      <c r="G229" s="71"/>
      <c r="H229" s="100"/>
    </row>
    <row r="230" spans="3:8" ht="15">
      <c r="C230" s="176"/>
      <c r="D230" s="72"/>
      <c r="E230" s="53"/>
      <c r="F230" s="53"/>
      <c r="G230" s="71"/>
      <c r="H230" s="100"/>
    </row>
    <row r="231" spans="3:8" ht="15">
      <c r="C231" s="176"/>
      <c r="D231" s="72"/>
      <c r="E231" s="53"/>
      <c r="F231" s="53"/>
      <c r="G231" s="71"/>
      <c r="H231" s="100"/>
    </row>
    <row r="232" spans="3:8" ht="15">
      <c r="C232" s="176"/>
      <c r="D232" s="72"/>
      <c r="E232" s="53"/>
      <c r="F232" s="53"/>
      <c r="G232" s="71"/>
      <c r="H232" s="100"/>
    </row>
    <row r="233" spans="3:8" ht="15">
      <c r="C233" s="176"/>
      <c r="D233" s="72"/>
      <c r="E233" s="53"/>
      <c r="F233" s="53"/>
      <c r="G233" s="71"/>
      <c r="H233" s="100"/>
    </row>
    <row r="234" spans="3:8" ht="15">
      <c r="C234" s="176"/>
      <c r="D234" s="72"/>
      <c r="E234" s="53"/>
      <c r="F234" s="53"/>
      <c r="G234" s="73"/>
      <c r="H234" s="101"/>
    </row>
    <row r="235" spans="3:8" ht="15">
      <c r="C235" s="176"/>
      <c r="D235" s="72"/>
      <c r="E235" s="53"/>
      <c r="F235" s="53"/>
      <c r="G235" s="73"/>
      <c r="H235" s="101"/>
    </row>
    <row r="236" spans="3:8" ht="15">
      <c r="C236" s="176"/>
      <c r="D236" s="72"/>
      <c r="E236" s="53"/>
      <c r="F236" s="53"/>
      <c r="G236" s="73"/>
      <c r="H236" s="101"/>
    </row>
    <row r="237" spans="3:8" ht="15">
      <c r="C237" s="176"/>
      <c r="D237" s="72"/>
      <c r="E237" s="53"/>
      <c r="F237" s="53"/>
      <c r="G237" s="73"/>
      <c r="H237" s="101"/>
    </row>
    <row r="238" spans="3:8" ht="15">
      <c r="C238" s="176"/>
      <c r="D238" s="72"/>
      <c r="E238" s="53"/>
      <c r="F238" s="53"/>
      <c r="G238" s="73"/>
      <c r="H238" s="101"/>
    </row>
    <row r="239" spans="3:8" ht="15">
      <c r="C239" s="176"/>
      <c r="D239" s="72"/>
      <c r="E239" s="53"/>
      <c r="F239" s="53"/>
      <c r="G239" s="73"/>
      <c r="H239" s="101"/>
    </row>
    <row r="240" spans="3:8" ht="15">
      <c r="C240" s="176"/>
      <c r="D240" s="72"/>
      <c r="E240" s="53"/>
      <c r="F240" s="53"/>
      <c r="G240" s="73"/>
      <c r="H240" s="101"/>
    </row>
    <row r="241" spans="3:8" ht="15">
      <c r="C241" s="176"/>
      <c r="D241" s="72"/>
      <c r="E241" s="53"/>
      <c r="F241" s="53"/>
      <c r="G241" s="73"/>
      <c r="H241" s="101"/>
    </row>
    <row r="242" spans="3:8" ht="15">
      <c r="C242" s="176"/>
      <c r="D242" s="72"/>
      <c r="E242" s="53"/>
      <c r="F242" s="53"/>
      <c r="G242" s="73"/>
      <c r="H242" s="101"/>
    </row>
    <row r="243" spans="3:8" ht="15">
      <c r="C243" s="176"/>
      <c r="D243" s="72"/>
      <c r="E243" s="53"/>
      <c r="F243" s="53"/>
      <c r="G243" s="73"/>
      <c r="H243" s="101"/>
    </row>
    <row r="244" spans="3:8" ht="15">
      <c r="C244" s="176"/>
      <c r="D244" s="72"/>
      <c r="E244" s="53"/>
      <c r="F244" s="53"/>
      <c r="G244" s="73"/>
      <c r="H244" s="101"/>
    </row>
    <row r="245" spans="3:8" ht="15">
      <c r="C245" s="176"/>
      <c r="D245" s="72"/>
      <c r="E245" s="53"/>
      <c r="F245" s="53"/>
      <c r="G245" s="73"/>
      <c r="H245" s="101"/>
    </row>
    <row r="246" spans="3:8" ht="15">
      <c r="C246" s="176"/>
      <c r="D246" s="72"/>
      <c r="E246" s="53"/>
      <c r="F246" s="53"/>
      <c r="G246" s="73"/>
      <c r="H246" s="101"/>
    </row>
    <row r="247" spans="3:8" ht="15">
      <c r="C247" s="176"/>
      <c r="D247" s="72"/>
      <c r="E247" s="53"/>
      <c r="F247" s="53"/>
      <c r="G247" s="73"/>
      <c r="H247" s="101"/>
    </row>
    <row r="248" spans="3:8" ht="15">
      <c r="C248" s="176"/>
      <c r="D248" s="72"/>
      <c r="E248" s="53"/>
      <c r="F248" s="53"/>
      <c r="G248" s="73"/>
      <c r="H248" s="101"/>
    </row>
    <row r="249" spans="3:8" ht="15">
      <c r="C249" s="176"/>
      <c r="D249" s="72"/>
      <c r="E249" s="53"/>
      <c r="F249" s="53"/>
      <c r="G249" s="73"/>
      <c r="H249" s="101"/>
    </row>
    <row r="250" spans="3:8" ht="15">
      <c r="C250" s="176"/>
      <c r="D250" s="72"/>
      <c r="E250" s="53"/>
      <c r="F250" s="53"/>
      <c r="G250" s="73"/>
      <c r="H250" s="101"/>
    </row>
    <row r="251" spans="3:8" ht="15">
      <c r="C251" s="176"/>
      <c r="D251" s="72"/>
      <c r="E251" s="53"/>
      <c r="F251" s="53"/>
      <c r="G251" s="73"/>
      <c r="H251" s="101"/>
    </row>
    <row r="252" spans="3:8" ht="15">
      <c r="C252" s="176"/>
      <c r="D252" s="72"/>
      <c r="E252" s="53"/>
      <c r="F252" s="53"/>
      <c r="G252" s="73"/>
      <c r="H252" s="101"/>
    </row>
    <row r="253" spans="3:8" ht="15">
      <c r="C253" s="176"/>
      <c r="D253" s="72"/>
      <c r="E253" s="53"/>
      <c r="F253" s="53"/>
      <c r="G253" s="73"/>
      <c r="H253" s="101"/>
    </row>
    <row r="254" spans="3:8" ht="15">
      <c r="C254" s="176"/>
      <c r="D254" s="72"/>
      <c r="E254" s="53"/>
      <c r="F254" s="53"/>
      <c r="G254" s="73"/>
      <c r="H254" s="101"/>
    </row>
    <row r="255" spans="3:8" ht="15">
      <c r="C255" s="176"/>
      <c r="D255" s="72"/>
      <c r="E255" s="53"/>
      <c r="F255" s="53"/>
      <c r="G255" s="73"/>
      <c r="H255" s="101"/>
    </row>
    <row r="256" spans="3:8" ht="15">
      <c r="C256" s="176"/>
      <c r="D256" s="72"/>
      <c r="E256" s="53"/>
      <c r="F256" s="53"/>
      <c r="G256" s="73"/>
      <c r="H256" s="101"/>
    </row>
    <row r="257" spans="3:8" ht="26.25" customHeight="1">
      <c r="C257" s="176"/>
      <c r="D257" s="72"/>
      <c r="E257" s="53"/>
      <c r="F257" s="53"/>
      <c r="G257" s="73"/>
      <c r="H257" s="101"/>
    </row>
    <row r="258" spans="3:8" ht="15">
      <c r="C258" s="176"/>
      <c r="D258" s="72"/>
      <c r="E258" s="53"/>
      <c r="F258" s="53"/>
      <c r="G258" s="73"/>
      <c r="H258" s="101"/>
    </row>
    <row r="259" spans="3:8" ht="15">
      <c r="C259" s="176"/>
      <c r="D259" s="72"/>
      <c r="E259" s="53"/>
      <c r="F259" s="53"/>
      <c r="G259" s="73"/>
      <c r="H259" s="101"/>
    </row>
    <row r="260" spans="3:8" ht="15">
      <c r="C260" s="176"/>
      <c r="D260" s="72"/>
      <c r="E260" s="53"/>
      <c r="F260" s="53"/>
      <c r="G260" s="73"/>
      <c r="H260" s="101"/>
    </row>
    <row r="261" spans="3:8" ht="15">
      <c r="C261" s="176"/>
      <c r="D261" s="72"/>
      <c r="E261" s="53"/>
      <c r="F261" s="53"/>
      <c r="G261" s="73"/>
      <c r="H261" s="101"/>
    </row>
    <row r="262" spans="3:8" ht="15">
      <c r="C262" s="176"/>
      <c r="D262" s="72"/>
      <c r="E262" s="53"/>
      <c r="F262" s="53"/>
      <c r="G262" s="73"/>
      <c r="H262" s="101"/>
    </row>
    <row r="263" spans="3:8" ht="15">
      <c r="C263" s="176"/>
      <c r="D263" s="72"/>
      <c r="E263" s="53"/>
      <c r="F263" s="53"/>
      <c r="G263" s="73"/>
      <c r="H263" s="101"/>
    </row>
    <row r="264" spans="3:8" ht="15">
      <c r="C264" s="176"/>
      <c r="D264" s="72"/>
      <c r="E264" s="53"/>
      <c r="F264" s="53"/>
      <c r="G264" s="73"/>
      <c r="H264" s="101"/>
    </row>
    <row r="265" spans="3:8" ht="15">
      <c r="C265" s="176"/>
      <c r="D265" s="72"/>
      <c r="E265" s="53"/>
      <c r="F265" s="53"/>
      <c r="G265" s="73"/>
      <c r="H265" s="101"/>
    </row>
    <row r="266" spans="3:8" ht="15">
      <c r="C266" s="176"/>
      <c r="D266" s="72"/>
      <c r="E266" s="53"/>
      <c r="F266" s="53"/>
      <c r="G266" s="73"/>
      <c r="H266" s="101"/>
    </row>
    <row r="267" spans="3:8" ht="15">
      <c r="C267" s="176"/>
      <c r="D267" s="72"/>
      <c r="E267" s="53"/>
      <c r="F267" s="53"/>
      <c r="G267" s="73"/>
      <c r="H267" s="101"/>
    </row>
    <row r="268" spans="3:8" ht="15">
      <c r="C268" s="176"/>
      <c r="D268" s="72"/>
      <c r="E268" s="53"/>
      <c r="F268" s="53"/>
      <c r="G268" s="73"/>
      <c r="H268" s="101"/>
    </row>
    <row r="269" spans="3:8" ht="15">
      <c r="C269" s="176"/>
      <c r="D269" s="72"/>
      <c r="E269" s="53"/>
      <c r="F269" s="53"/>
      <c r="G269" s="73"/>
      <c r="H269" s="101"/>
    </row>
    <row r="270" spans="3:8" ht="15">
      <c r="C270" s="176"/>
      <c r="D270" s="72"/>
      <c r="E270" s="53"/>
      <c r="F270" s="53"/>
      <c r="G270" s="73"/>
      <c r="H270" s="101"/>
    </row>
    <row r="271" spans="3:8" ht="15">
      <c r="C271" s="176"/>
      <c r="D271" s="72"/>
      <c r="E271" s="53"/>
      <c r="F271" s="53"/>
      <c r="G271" s="73"/>
      <c r="H271" s="101"/>
    </row>
    <row r="272" spans="3:8" ht="15">
      <c r="C272" s="176"/>
      <c r="D272" s="72"/>
      <c r="E272" s="53"/>
      <c r="F272" s="53"/>
      <c r="G272" s="73"/>
      <c r="H272" s="101"/>
    </row>
    <row r="273" spans="3:8" ht="15">
      <c r="C273" s="176"/>
      <c r="D273" s="72"/>
      <c r="E273" s="53"/>
      <c r="F273" s="53"/>
      <c r="G273" s="73"/>
      <c r="H273" s="101"/>
    </row>
    <row r="274" spans="3:8" ht="15">
      <c r="C274" s="176"/>
      <c r="D274" s="72"/>
      <c r="E274" s="53"/>
      <c r="F274" s="53"/>
      <c r="G274" s="73"/>
      <c r="H274" s="101"/>
    </row>
    <row r="275" spans="3:8" ht="15">
      <c r="C275" s="176"/>
      <c r="D275" s="72"/>
      <c r="E275" s="53"/>
      <c r="F275" s="53"/>
      <c r="G275" s="73"/>
      <c r="H275" s="101"/>
    </row>
    <row r="276" spans="3:8" ht="15">
      <c r="C276" s="176"/>
      <c r="D276" s="72"/>
      <c r="E276" s="53"/>
      <c r="F276" s="53"/>
      <c r="G276" s="73"/>
      <c r="H276" s="101"/>
    </row>
    <row r="277" spans="3:8" ht="15">
      <c r="C277" s="176"/>
      <c r="D277" s="72"/>
      <c r="E277" s="53"/>
      <c r="F277" s="53"/>
      <c r="G277" s="73"/>
      <c r="H277" s="101"/>
    </row>
    <row r="278" spans="3:8" ht="15">
      <c r="C278" s="176"/>
      <c r="D278" s="72"/>
      <c r="E278" s="53"/>
      <c r="F278" s="53"/>
      <c r="G278" s="73"/>
      <c r="H278" s="101"/>
    </row>
    <row r="279" spans="3:8" ht="15">
      <c r="C279" s="176"/>
      <c r="D279" s="72"/>
      <c r="E279" s="53"/>
      <c r="F279" s="53"/>
      <c r="G279" s="73"/>
      <c r="H279" s="101"/>
    </row>
    <row r="280" spans="3:8" ht="15">
      <c r="C280" s="176"/>
      <c r="D280" s="72"/>
      <c r="E280" s="53"/>
      <c r="F280" s="53"/>
      <c r="G280" s="73"/>
      <c r="H280" s="101"/>
    </row>
    <row r="281" spans="3:6" ht="12.75">
      <c r="C281" s="176"/>
      <c r="D281" s="72"/>
      <c r="E281" s="53"/>
      <c r="F281" s="53"/>
    </row>
    <row r="282" spans="3:6" ht="12.75">
      <c r="C282" s="176"/>
      <c r="D282" s="72"/>
      <c r="E282" s="53"/>
      <c r="F282" s="53"/>
    </row>
    <row r="283" spans="3:6" ht="12.75">
      <c r="C283" s="176"/>
      <c r="D283" s="72"/>
      <c r="E283" s="53"/>
      <c r="F283" s="53"/>
    </row>
    <row r="284" spans="3:6" ht="12.75">
      <c r="C284" s="176"/>
      <c r="D284" s="72"/>
      <c r="E284" s="53"/>
      <c r="F284" s="53"/>
    </row>
    <row r="285" spans="3:6" ht="12.75">
      <c r="C285" s="176"/>
      <c r="D285" s="72"/>
      <c r="E285" s="53"/>
      <c r="F285" s="53"/>
    </row>
    <row r="286" spans="3:6" ht="12.75">
      <c r="C286" s="176"/>
      <c r="D286" s="72"/>
      <c r="E286" s="53"/>
      <c r="F286" s="53"/>
    </row>
    <row r="287" spans="3:6" ht="12.75">
      <c r="C287" s="176"/>
      <c r="D287" s="72"/>
      <c r="E287" s="53"/>
      <c r="F287" s="53"/>
    </row>
    <row r="288" spans="3:6" ht="12.75">
      <c r="C288" s="176"/>
      <c r="D288" s="72"/>
      <c r="E288" s="53"/>
      <c r="F288" s="53"/>
    </row>
    <row r="289" spans="3:6" ht="12.75">
      <c r="C289" s="176"/>
      <c r="D289" s="72"/>
      <c r="E289" s="53"/>
      <c r="F289" s="53"/>
    </row>
    <row r="290" spans="3:6" ht="12.75">
      <c r="C290" s="176"/>
      <c r="D290" s="72"/>
      <c r="E290" s="53"/>
      <c r="F290" s="53"/>
    </row>
    <row r="291" spans="3:6" ht="12.75">
      <c r="C291" s="176"/>
      <c r="D291" s="72"/>
      <c r="E291" s="53"/>
      <c r="F291" s="53"/>
    </row>
    <row r="292" spans="3:6" ht="12.75">
      <c r="C292" s="176"/>
      <c r="D292" s="72"/>
      <c r="E292" s="53"/>
      <c r="F292" s="53"/>
    </row>
    <row r="293" spans="3:6" ht="12.75">
      <c r="C293" s="176"/>
      <c r="D293" s="72"/>
      <c r="E293" s="53"/>
      <c r="F293" s="53"/>
    </row>
    <row r="294" spans="3:6" ht="12.75">
      <c r="C294" s="176"/>
      <c r="D294" s="72"/>
      <c r="E294" s="53"/>
      <c r="F294" s="53"/>
    </row>
    <row r="295" spans="3:6" ht="12.75">
      <c r="C295" s="176"/>
      <c r="D295" s="72"/>
      <c r="E295" s="53"/>
      <c r="F295" s="53"/>
    </row>
    <row r="296" spans="3:6" ht="12.75">
      <c r="C296" s="176"/>
      <c r="D296" s="72"/>
      <c r="E296" s="53"/>
      <c r="F296" s="53"/>
    </row>
    <row r="297" spans="3:6" ht="12.75">
      <c r="C297" s="176"/>
      <c r="D297" s="72"/>
      <c r="E297" s="53"/>
      <c r="F297" s="53"/>
    </row>
    <row r="298" spans="3:6" ht="12.75">
      <c r="C298" s="176"/>
      <c r="D298" s="72"/>
      <c r="E298" s="53"/>
      <c r="F298" s="53"/>
    </row>
    <row r="299" spans="3:6" ht="12.75">
      <c r="C299" s="176"/>
      <c r="D299" s="72"/>
      <c r="E299" s="53"/>
      <c r="F299" s="53"/>
    </row>
    <row r="300" spans="3:6" ht="12.75">
      <c r="C300" s="176"/>
      <c r="D300" s="72"/>
      <c r="E300" s="53"/>
      <c r="F300" s="53"/>
    </row>
    <row r="301" spans="3:6" ht="12.75">
      <c r="C301" s="176"/>
      <c r="D301" s="72"/>
      <c r="E301" s="53"/>
      <c r="F301" s="53"/>
    </row>
    <row r="302" spans="3:6" ht="12.75">
      <c r="C302" s="176"/>
      <c r="D302" s="72"/>
      <c r="E302" s="53"/>
      <c r="F302" s="53"/>
    </row>
    <row r="303" spans="3:6" ht="12.75">
      <c r="C303" s="176"/>
      <c r="D303" s="72"/>
      <c r="E303" s="53"/>
      <c r="F303" s="53"/>
    </row>
    <row r="304" spans="3:6" ht="12.75">
      <c r="C304" s="176"/>
      <c r="D304" s="72"/>
      <c r="E304" s="53"/>
      <c r="F304" s="53"/>
    </row>
    <row r="305" spans="3:6" ht="12.75">
      <c r="C305" s="176"/>
      <c r="D305" s="72"/>
      <c r="E305" s="53"/>
      <c r="F305" s="53"/>
    </row>
    <row r="306" spans="3:6" ht="12.75">
      <c r="C306" s="176"/>
      <c r="D306" s="72"/>
      <c r="E306" s="53"/>
      <c r="F306" s="53"/>
    </row>
    <row r="307" spans="3:6" ht="12.75">
      <c r="C307" s="176"/>
      <c r="D307" s="72"/>
      <c r="E307" s="53"/>
      <c r="F307" s="53"/>
    </row>
    <row r="308" spans="3:6" ht="12.75">
      <c r="C308" s="176"/>
      <c r="D308" s="72"/>
      <c r="E308" s="53"/>
      <c r="F308" s="53"/>
    </row>
    <row r="309" spans="3:6" ht="12.75">
      <c r="C309" s="176"/>
      <c r="D309" s="72"/>
      <c r="E309" s="53"/>
      <c r="F309" s="53"/>
    </row>
    <row r="310" spans="3:6" ht="12.75">
      <c r="C310" s="176"/>
      <c r="D310" s="72"/>
      <c r="E310" s="53"/>
      <c r="F310" s="53"/>
    </row>
    <row r="311" spans="3:6" ht="12.75">
      <c r="C311" s="176"/>
      <c r="D311" s="72"/>
      <c r="E311" s="53"/>
      <c r="F311" s="53"/>
    </row>
    <row r="312" spans="3:6" ht="12.75">
      <c r="C312" s="176"/>
      <c r="D312" s="72"/>
      <c r="E312" s="53"/>
      <c r="F312" s="53"/>
    </row>
    <row r="313" spans="3:6" ht="12.75">
      <c r="C313" s="176"/>
      <c r="D313" s="72"/>
      <c r="E313" s="53"/>
      <c r="F313" s="53"/>
    </row>
    <row r="314" spans="3:6" ht="12.75">
      <c r="C314" s="176"/>
      <c r="D314" s="72"/>
      <c r="E314" s="53"/>
      <c r="F314" s="53"/>
    </row>
    <row r="315" spans="3:6" ht="12.75">
      <c r="C315" s="176"/>
      <c r="D315" s="72"/>
      <c r="E315" s="53"/>
      <c r="F315" s="53"/>
    </row>
    <row r="316" spans="3:6" ht="12.75">
      <c r="C316" s="176"/>
      <c r="D316" s="72"/>
      <c r="E316" s="53"/>
      <c r="F316" s="53"/>
    </row>
    <row r="317" spans="3:6" ht="12.75">
      <c r="C317" s="176"/>
      <c r="D317" s="72"/>
      <c r="E317" s="53"/>
      <c r="F317" s="53"/>
    </row>
    <row r="318" spans="3:6" ht="12.75">
      <c r="C318" s="176"/>
      <c r="D318" s="72"/>
      <c r="E318" s="53"/>
      <c r="F318" s="53"/>
    </row>
    <row r="319" spans="3:6" ht="12.75">
      <c r="C319" s="176"/>
      <c r="D319" s="72"/>
      <c r="E319" s="53"/>
      <c r="F319" s="53"/>
    </row>
    <row r="320" spans="3:6" ht="12.75">
      <c r="C320" s="176"/>
      <c r="D320" s="72"/>
      <c r="E320" s="53"/>
      <c r="F320" s="53"/>
    </row>
    <row r="321" spans="3:6" ht="12.75">
      <c r="C321" s="176"/>
      <c r="D321" s="72"/>
      <c r="E321" s="53"/>
      <c r="F321" s="53"/>
    </row>
    <row r="322" spans="3:6" ht="12.75">
      <c r="C322" s="176"/>
      <c r="D322" s="72"/>
      <c r="E322" s="53"/>
      <c r="F322" s="53"/>
    </row>
    <row r="323" spans="3:6" ht="12.75">
      <c r="C323" s="176"/>
      <c r="D323" s="72"/>
      <c r="E323" s="53"/>
      <c r="F323" s="53"/>
    </row>
    <row r="324" spans="3:6" ht="12.75">
      <c r="C324" s="176"/>
      <c r="D324" s="72"/>
      <c r="E324" s="53"/>
      <c r="F324" s="53"/>
    </row>
    <row r="325" spans="3:6" ht="12.75">
      <c r="C325" s="176"/>
      <c r="D325" s="72"/>
      <c r="E325" s="53"/>
      <c r="F325" s="53"/>
    </row>
    <row r="326" spans="3:6" ht="12.75">
      <c r="C326" s="176"/>
      <c r="D326" s="72"/>
      <c r="E326" s="53"/>
      <c r="F326" s="53"/>
    </row>
    <row r="327" spans="3:6" ht="12.75">
      <c r="C327" s="176"/>
      <c r="D327" s="72"/>
      <c r="E327" s="53"/>
      <c r="F327" s="53"/>
    </row>
    <row r="328" spans="3:6" ht="12.75">
      <c r="C328" s="176"/>
      <c r="D328" s="72"/>
      <c r="E328" s="53"/>
      <c r="F328" s="53"/>
    </row>
    <row r="329" spans="3:6" ht="12.75">
      <c r="C329" s="176"/>
      <c r="D329" s="72"/>
      <c r="E329" s="53"/>
      <c r="F329" s="53"/>
    </row>
    <row r="330" spans="3:6" ht="12.75">
      <c r="C330" s="176"/>
      <c r="D330" s="72"/>
      <c r="E330" s="53"/>
      <c r="F330" s="53"/>
    </row>
    <row r="331" spans="3:6" ht="12.75">
      <c r="C331" s="176"/>
      <c r="D331" s="72"/>
      <c r="E331" s="53"/>
      <c r="F331" s="53"/>
    </row>
    <row r="332" spans="3:6" ht="12.75">
      <c r="C332" s="176"/>
      <c r="D332" s="72"/>
      <c r="E332" s="53"/>
      <c r="F332" s="53"/>
    </row>
    <row r="333" spans="3:6" ht="12.75">
      <c r="C333" s="176"/>
      <c r="D333" s="72"/>
      <c r="E333" s="53"/>
      <c r="F333" s="53"/>
    </row>
    <row r="334" spans="3:6" ht="12.75">
      <c r="C334" s="176"/>
      <c r="D334" s="72"/>
      <c r="E334" s="53"/>
      <c r="F334" s="53"/>
    </row>
    <row r="335" spans="3:6" ht="12.75">
      <c r="C335" s="176"/>
      <c r="D335" s="72"/>
      <c r="E335" s="53"/>
      <c r="F335" s="53"/>
    </row>
    <row r="336" spans="3:6" ht="12.75">
      <c r="C336" s="176"/>
      <c r="D336" s="72"/>
      <c r="E336" s="53"/>
      <c r="F336" s="53"/>
    </row>
    <row r="337" spans="3:6" ht="12.75">
      <c r="C337" s="176"/>
      <c r="D337" s="72"/>
      <c r="E337" s="53"/>
      <c r="F337" s="53"/>
    </row>
    <row r="338" spans="3:6" ht="12.75">
      <c r="C338" s="176"/>
      <c r="D338" s="72"/>
      <c r="E338" s="53"/>
      <c r="F338" s="53"/>
    </row>
    <row r="339" spans="3:6" ht="12.75">
      <c r="C339" s="176"/>
      <c r="D339" s="72"/>
      <c r="E339" s="53"/>
      <c r="F339" s="53"/>
    </row>
    <row r="340" spans="3:6" ht="12.75">
      <c r="C340" s="176"/>
      <c r="D340" s="72"/>
      <c r="E340" s="53"/>
      <c r="F340" s="53"/>
    </row>
    <row r="341" spans="3:6" ht="12.75">
      <c r="C341" s="176"/>
      <c r="D341" s="72"/>
      <c r="E341" s="53"/>
      <c r="F341" s="53"/>
    </row>
    <row r="342" spans="3:6" ht="12.75">
      <c r="C342" s="176"/>
      <c r="D342" s="72"/>
      <c r="E342" s="53"/>
      <c r="F342" s="53"/>
    </row>
    <row r="343" spans="3:6" ht="12.75">
      <c r="C343" s="176"/>
      <c r="D343" s="72"/>
      <c r="E343" s="53"/>
      <c r="F343" s="53"/>
    </row>
    <row r="344" spans="3:6" ht="12.75">
      <c r="C344" s="176"/>
      <c r="D344" s="72"/>
      <c r="E344" s="53"/>
      <c r="F344" s="53"/>
    </row>
    <row r="345" spans="3:6" ht="12.75">
      <c r="C345" s="176"/>
      <c r="D345" s="72"/>
      <c r="E345" s="53"/>
      <c r="F345" s="53"/>
    </row>
    <row r="346" spans="3:6" ht="12.75">
      <c r="C346" s="176"/>
      <c r="D346" s="72"/>
      <c r="E346" s="53"/>
      <c r="F346" s="53"/>
    </row>
    <row r="347" spans="3:6" ht="12.75">
      <c r="C347" s="176"/>
      <c r="D347" s="72"/>
      <c r="E347" s="53"/>
      <c r="F347" s="53"/>
    </row>
    <row r="348" spans="3:6" ht="12.75">
      <c r="C348" s="176"/>
      <c r="D348" s="72"/>
      <c r="E348" s="53"/>
      <c r="F348" s="53"/>
    </row>
    <row r="349" spans="3:6" ht="12.75">
      <c r="C349" s="176"/>
      <c r="D349" s="72"/>
      <c r="E349" s="53"/>
      <c r="F349" s="53"/>
    </row>
    <row r="350" spans="3:6" ht="12.75">
      <c r="C350" s="176"/>
      <c r="D350" s="72"/>
      <c r="E350" s="53"/>
      <c r="F350" s="53"/>
    </row>
    <row r="351" spans="3:6" ht="12.75">
      <c r="C351" s="176"/>
      <c r="D351" s="72"/>
      <c r="E351" s="53"/>
      <c r="F351" s="53"/>
    </row>
    <row r="352" spans="3:6" ht="12.75">
      <c r="C352" s="176"/>
      <c r="D352" s="72"/>
      <c r="E352" s="53"/>
      <c r="F352" s="53"/>
    </row>
    <row r="353" spans="3:6" ht="12.75">
      <c r="C353" s="176"/>
      <c r="D353" s="72"/>
      <c r="E353" s="53"/>
      <c r="F353" s="53"/>
    </row>
    <row r="354" spans="3:6" ht="12.75">
      <c r="C354" s="176"/>
      <c r="D354" s="72"/>
      <c r="E354" s="53"/>
      <c r="F354" s="53"/>
    </row>
    <row r="355" spans="3:6" ht="12.75">
      <c r="C355" s="176"/>
      <c r="D355" s="72"/>
      <c r="E355" s="53"/>
      <c r="F355" s="53"/>
    </row>
    <row r="356" spans="3:6" ht="12.75">
      <c r="C356" s="176"/>
      <c r="D356" s="72"/>
      <c r="E356" s="53"/>
      <c r="F356" s="53"/>
    </row>
    <row r="357" spans="3:6" ht="12.75">
      <c r="C357" s="176"/>
      <c r="D357" s="72"/>
      <c r="E357" s="53"/>
      <c r="F357" s="53"/>
    </row>
    <row r="358" spans="3:6" ht="12.75">
      <c r="C358" s="176"/>
      <c r="D358" s="72"/>
      <c r="E358" s="53"/>
      <c r="F358" s="53"/>
    </row>
    <row r="359" spans="3:6" ht="12.75">
      <c r="C359" s="176"/>
      <c r="D359" s="72"/>
      <c r="E359" s="53"/>
      <c r="F359" s="53"/>
    </row>
    <row r="360" spans="3:6" ht="12.75">
      <c r="C360" s="176"/>
      <c r="D360" s="72"/>
      <c r="E360" s="53"/>
      <c r="F360" s="53"/>
    </row>
    <row r="361" spans="3:6" ht="12.75">
      <c r="C361" s="176"/>
      <c r="D361" s="72"/>
      <c r="E361" s="53"/>
      <c r="F361" s="53"/>
    </row>
    <row r="362" spans="3:6" ht="12.75">
      <c r="C362" s="176"/>
      <c r="D362" s="72"/>
      <c r="E362" s="53"/>
      <c r="F362" s="53"/>
    </row>
    <row r="363" spans="3:6" ht="12.75">
      <c r="C363" s="176"/>
      <c r="D363" s="72"/>
      <c r="E363" s="53"/>
      <c r="F363" s="53"/>
    </row>
    <row r="364" spans="3:6" ht="12.75">
      <c r="C364" s="176"/>
      <c r="D364" s="72"/>
      <c r="E364" s="53"/>
      <c r="F364" s="53"/>
    </row>
    <row r="365" spans="3:6" ht="12.75">
      <c r="C365" s="176"/>
      <c r="D365" s="72"/>
      <c r="E365" s="53"/>
      <c r="F365" s="53"/>
    </row>
    <row r="366" spans="3:6" ht="12.75">
      <c r="C366" s="176"/>
      <c r="D366" s="72"/>
      <c r="E366" s="53"/>
      <c r="F366" s="53"/>
    </row>
    <row r="367" spans="3:6" ht="12.75">
      <c r="C367" s="176"/>
      <c r="D367" s="72"/>
      <c r="E367" s="53"/>
      <c r="F367" s="53"/>
    </row>
    <row r="368" spans="3:6" ht="12.75">
      <c r="C368" s="176"/>
      <c r="D368" s="72"/>
      <c r="E368" s="53"/>
      <c r="F368" s="53"/>
    </row>
    <row r="369" spans="3:6" ht="12.75">
      <c r="C369" s="176"/>
      <c r="D369" s="72"/>
      <c r="E369" s="53"/>
      <c r="F369" s="53"/>
    </row>
    <row r="370" spans="3:6" ht="12.75">
      <c r="C370" s="176"/>
      <c r="D370" s="72"/>
      <c r="E370" s="53"/>
      <c r="F370" s="53"/>
    </row>
    <row r="371" spans="3:6" ht="12.75">
      <c r="C371" s="176"/>
      <c r="D371" s="72"/>
      <c r="E371" s="53"/>
      <c r="F371" s="53"/>
    </row>
    <row r="372" spans="3:6" ht="12.75">
      <c r="C372" s="176"/>
      <c r="D372" s="72"/>
      <c r="E372" s="53"/>
      <c r="F372" s="53"/>
    </row>
    <row r="373" spans="3:6" ht="12.75">
      <c r="C373" s="176"/>
      <c r="D373" s="72"/>
      <c r="E373" s="53"/>
      <c r="F373" s="53"/>
    </row>
    <row r="374" spans="3:6" ht="12.75">
      <c r="C374" s="176"/>
      <c r="D374" s="72"/>
      <c r="E374" s="53"/>
      <c r="F374" s="53"/>
    </row>
    <row r="375" spans="3:6" ht="12.75">
      <c r="C375" s="176"/>
      <c r="D375" s="72"/>
      <c r="E375" s="53"/>
      <c r="F375" s="53"/>
    </row>
    <row r="376" spans="3:6" ht="12.75">
      <c r="C376" s="176"/>
      <c r="D376" s="72"/>
      <c r="E376" s="53"/>
      <c r="F376" s="53"/>
    </row>
    <row r="377" spans="3:6" ht="12.75">
      <c r="C377" s="176"/>
      <c r="D377" s="72"/>
      <c r="E377" s="53"/>
      <c r="F377" s="53"/>
    </row>
    <row r="378" spans="3:6" ht="12.75">
      <c r="C378" s="176"/>
      <c r="D378" s="72"/>
      <c r="E378" s="53"/>
      <c r="F378" s="53"/>
    </row>
    <row r="379" spans="3:6" ht="12.75">
      <c r="C379" s="176"/>
      <c r="D379" s="72"/>
      <c r="E379" s="53"/>
      <c r="F379" s="53"/>
    </row>
    <row r="380" spans="3:6" ht="12.75">
      <c r="C380" s="176"/>
      <c r="D380" s="72"/>
      <c r="E380" s="53"/>
      <c r="F380" s="53"/>
    </row>
    <row r="381" spans="3:6" ht="12.75">
      <c r="C381" s="176"/>
      <c r="D381" s="72"/>
      <c r="E381" s="53"/>
      <c r="F381" s="53"/>
    </row>
    <row r="382" spans="3:6" ht="12.75">
      <c r="C382" s="176"/>
      <c r="D382" s="72"/>
      <c r="E382" s="53"/>
      <c r="F382" s="53"/>
    </row>
    <row r="383" spans="3:6" ht="12.75">
      <c r="C383" s="176"/>
      <c r="D383" s="72"/>
      <c r="E383" s="53"/>
      <c r="F383" s="53"/>
    </row>
    <row r="384" spans="3:6" ht="12.75">
      <c r="C384" s="176"/>
      <c r="D384" s="72"/>
      <c r="E384" s="53"/>
      <c r="F384" s="53"/>
    </row>
    <row r="385" spans="3:6" ht="12.75">
      <c r="C385" s="176"/>
      <c r="D385" s="72"/>
      <c r="E385" s="53"/>
      <c r="F385" s="53"/>
    </row>
    <row r="386" spans="3:6" ht="12.75">
      <c r="C386" s="176"/>
      <c r="D386" s="72"/>
      <c r="E386" s="53"/>
      <c r="F386" s="53"/>
    </row>
    <row r="387" spans="3:6" ht="12.75">
      <c r="C387" s="176"/>
      <c r="D387" s="72"/>
      <c r="E387" s="53"/>
      <c r="F387" s="53"/>
    </row>
    <row r="388" spans="3:6" ht="12.75">
      <c r="C388" s="176"/>
      <c r="D388" s="72"/>
      <c r="E388" s="53"/>
      <c r="F388" s="53"/>
    </row>
    <row r="389" spans="3:6" ht="12.75">
      <c r="C389" s="176"/>
      <c r="D389" s="72"/>
      <c r="E389" s="53"/>
      <c r="F389" s="53"/>
    </row>
    <row r="390" spans="3:6" ht="12.75">
      <c r="C390" s="176"/>
      <c r="D390" s="72"/>
      <c r="E390" s="53"/>
      <c r="F390" s="53"/>
    </row>
    <row r="391" spans="3:6" ht="12.75">
      <c r="C391" s="176"/>
      <c r="D391" s="72"/>
      <c r="E391" s="53"/>
      <c r="F391" s="53"/>
    </row>
    <row r="392" spans="3:6" ht="12.75">
      <c r="C392" s="176"/>
      <c r="D392" s="72"/>
      <c r="E392" s="53"/>
      <c r="F392" s="53"/>
    </row>
    <row r="393" spans="3:6" ht="12.75">
      <c r="C393" s="176"/>
      <c r="D393" s="72"/>
      <c r="E393" s="53"/>
      <c r="F393" s="53"/>
    </row>
    <row r="394" spans="3:6" ht="12.75">
      <c r="C394" s="176"/>
      <c r="D394" s="72"/>
      <c r="E394" s="53"/>
      <c r="F394" s="53"/>
    </row>
    <row r="395" spans="3:6" ht="12.75">
      <c r="C395" s="176"/>
      <c r="D395" s="72"/>
      <c r="E395" s="53"/>
      <c r="F395" s="53"/>
    </row>
    <row r="396" spans="3:6" ht="12.75">
      <c r="C396" s="176"/>
      <c r="D396" s="72"/>
      <c r="E396" s="53"/>
      <c r="F396" s="53"/>
    </row>
    <row r="397" spans="3:6" ht="12.75">
      <c r="C397" s="176"/>
      <c r="D397" s="72"/>
      <c r="E397" s="53"/>
      <c r="F397" s="53"/>
    </row>
    <row r="398" spans="3:6" ht="12.75">
      <c r="C398" s="176"/>
      <c r="D398" s="72"/>
      <c r="E398" s="53"/>
      <c r="F398" s="53"/>
    </row>
    <row r="399" spans="3:6" ht="12.75">
      <c r="C399" s="176"/>
      <c r="D399" s="72"/>
      <c r="E399" s="53"/>
      <c r="F399" s="53"/>
    </row>
    <row r="400" spans="3:6" ht="12.75">
      <c r="C400" s="176"/>
      <c r="D400" s="72"/>
      <c r="E400" s="53"/>
      <c r="F400" s="53"/>
    </row>
    <row r="401" spans="3:6" ht="12.75">
      <c r="C401" s="176"/>
      <c r="D401" s="72"/>
      <c r="E401" s="53"/>
      <c r="F401" s="53"/>
    </row>
    <row r="402" spans="3:6" ht="12.75">
      <c r="C402" s="176"/>
      <c r="D402" s="72"/>
      <c r="E402" s="53"/>
      <c r="F402" s="53"/>
    </row>
    <row r="403" spans="3:6" ht="12.75">
      <c r="C403" s="176"/>
      <c r="D403" s="72"/>
      <c r="E403" s="53"/>
      <c r="F403" s="53"/>
    </row>
    <row r="404" spans="3:6" ht="12.75">
      <c r="C404" s="176"/>
      <c r="D404" s="72"/>
      <c r="E404" s="53"/>
      <c r="F404" s="53"/>
    </row>
    <row r="405" spans="3:6" ht="12.75">
      <c r="C405" s="176"/>
      <c r="D405" s="72"/>
      <c r="E405" s="53"/>
      <c r="F405" s="53"/>
    </row>
    <row r="406" spans="3:6" ht="12.75">
      <c r="C406" s="176"/>
      <c r="D406" s="72"/>
      <c r="E406" s="53"/>
      <c r="F406" s="53"/>
    </row>
    <row r="407" spans="3:6" ht="12.75">
      <c r="C407" s="176"/>
      <c r="D407" s="72"/>
      <c r="E407" s="53"/>
      <c r="F407" s="53"/>
    </row>
    <row r="408" spans="3:6" ht="12.75">
      <c r="C408" s="176"/>
      <c r="D408" s="72"/>
      <c r="E408" s="53"/>
      <c r="F408" s="53"/>
    </row>
    <row r="409" spans="3:6" ht="12.75">
      <c r="C409" s="176"/>
      <c r="D409" s="72"/>
      <c r="E409" s="53"/>
      <c r="F409" s="53"/>
    </row>
    <row r="410" spans="3:6" ht="12.75">
      <c r="C410" s="176"/>
      <c r="D410" s="72"/>
      <c r="E410" s="53"/>
      <c r="F410" s="53"/>
    </row>
    <row r="411" spans="3:6" ht="12.75">
      <c r="C411" s="176"/>
      <c r="D411" s="72"/>
      <c r="E411" s="53"/>
      <c r="F411" s="53"/>
    </row>
    <row r="412" spans="3:6" ht="12.75">
      <c r="C412" s="176"/>
      <c r="D412" s="72"/>
      <c r="E412" s="53"/>
      <c r="F412" s="53"/>
    </row>
    <row r="413" spans="3:6" ht="12.75">
      <c r="C413" s="176"/>
      <c r="D413" s="72"/>
      <c r="E413" s="53"/>
      <c r="F413" s="53"/>
    </row>
    <row r="414" spans="3:6" ht="12.75">
      <c r="C414" s="176"/>
      <c r="D414" s="72"/>
      <c r="E414" s="53"/>
      <c r="F414" s="53"/>
    </row>
    <row r="415" spans="3:6" ht="12.75">
      <c r="C415" s="176"/>
      <c r="D415" s="72"/>
      <c r="E415" s="53"/>
      <c r="F415" s="53"/>
    </row>
    <row r="416" spans="3:6" ht="12.75">
      <c r="C416" s="176"/>
      <c r="D416" s="72"/>
      <c r="E416" s="53"/>
      <c r="F416" s="53"/>
    </row>
    <row r="417" spans="3:6" ht="12.75">
      <c r="C417" s="176"/>
      <c r="D417" s="72"/>
      <c r="E417" s="53"/>
      <c r="F417" s="53"/>
    </row>
    <row r="418" spans="3:6" ht="12.75">
      <c r="C418" s="176"/>
      <c r="D418" s="72"/>
      <c r="E418" s="53"/>
      <c r="F418" s="53"/>
    </row>
    <row r="419" spans="3:6" ht="12.75">
      <c r="C419" s="176"/>
      <c r="D419" s="72"/>
      <c r="E419" s="53"/>
      <c r="F419" s="53"/>
    </row>
    <row r="420" spans="3:6" ht="12.75">
      <c r="C420" s="176"/>
      <c r="D420" s="72"/>
      <c r="E420" s="53"/>
      <c r="F420" s="53"/>
    </row>
    <row r="421" spans="3:6" ht="12.75">
      <c r="C421" s="176"/>
      <c r="D421" s="72"/>
      <c r="E421" s="53"/>
      <c r="F421" s="53"/>
    </row>
    <row r="422" spans="3:6" ht="12.75">
      <c r="C422" s="176"/>
      <c r="D422" s="72"/>
      <c r="E422" s="53"/>
      <c r="F422" s="53"/>
    </row>
    <row r="423" spans="3:6" ht="12.75">
      <c r="C423" s="176"/>
      <c r="D423" s="72"/>
      <c r="E423" s="53"/>
      <c r="F423" s="53"/>
    </row>
    <row r="424" spans="3:6" ht="12.75">
      <c r="C424" s="176"/>
      <c r="D424" s="72"/>
      <c r="E424" s="53"/>
      <c r="F424" s="53"/>
    </row>
    <row r="425" spans="3:6" ht="12.75">
      <c r="C425" s="176"/>
      <c r="D425" s="72"/>
      <c r="E425" s="53"/>
      <c r="F425" s="53"/>
    </row>
    <row r="426" spans="3:6" ht="12.75">
      <c r="C426" s="176"/>
      <c r="D426" s="72"/>
      <c r="E426" s="53"/>
      <c r="F426" s="53"/>
    </row>
    <row r="427" spans="3:6" ht="12.75">
      <c r="C427" s="176"/>
      <c r="D427" s="72"/>
      <c r="E427" s="53"/>
      <c r="F427" s="53"/>
    </row>
    <row r="428" spans="3:6" ht="12.75">
      <c r="C428" s="176"/>
      <c r="D428" s="72"/>
      <c r="E428" s="53"/>
      <c r="F428" s="53"/>
    </row>
    <row r="429" spans="3:6" ht="12.75">
      <c r="C429" s="176"/>
      <c r="D429" s="72"/>
      <c r="E429" s="53"/>
      <c r="F429" s="53"/>
    </row>
    <row r="430" spans="3:6" ht="12.75">
      <c r="C430" s="176"/>
      <c r="D430" s="72"/>
      <c r="E430" s="53"/>
      <c r="F430" s="53"/>
    </row>
    <row r="431" spans="3:6" ht="12.75">
      <c r="C431" s="176"/>
      <c r="D431" s="72"/>
      <c r="E431" s="53"/>
      <c r="F431" s="53"/>
    </row>
    <row r="432" spans="3:6" ht="12.75">
      <c r="C432" s="176"/>
      <c r="D432" s="72"/>
      <c r="E432" s="53"/>
      <c r="F432" s="53"/>
    </row>
    <row r="433" spans="3:6" ht="12.75">
      <c r="C433" s="176"/>
      <c r="D433" s="72"/>
      <c r="E433" s="53"/>
      <c r="F433" s="53"/>
    </row>
    <row r="434" spans="3:6" ht="12.75">
      <c r="C434" s="176"/>
      <c r="D434" s="72"/>
      <c r="E434" s="53"/>
      <c r="F434" s="53"/>
    </row>
    <row r="435" spans="3:6" ht="12.75">
      <c r="C435" s="176"/>
      <c r="D435" s="72"/>
      <c r="E435" s="53"/>
      <c r="F435" s="53"/>
    </row>
    <row r="436" spans="3:6" ht="12.75">
      <c r="C436" s="176"/>
      <c r="D436" s="72"/>
      <c r="E436" s="53"/>
      <c r="F436" s="53"/>
    </row>
    <row r="437" spans="3:6" ht="12.75">
      <c r="C437" s="176"/>
      <c r="D437" s="72"/>
      <c r="E437" s="53"/>
      <c r="F437" s="53"/>
    </row>
    <row r="438" spans="3:6" ht="12.75">
      <c r="C438" s="176"/>
      <c r="D438" s="72"/>
      <c r="E438" s="53"/>
      <c r="F438" s="53"/>
    </row>
    <row r="439" spans="3:6" ht="12.75">
      <c r="C439" s="176"/>
      <c r="D439" s="72"/>
      <c r="E439" s="53"/>
      <c r="F439" s="53"/>
    </row>
    <row r="440" spans="3:6" ht="12.75">
      <c r="C440" s="176"/>
      <c r="D440" s="72"/>
      <c r="E440" s="53"/>
      <c r="F440" s="53"/>
    </row>
    <row r="441" spans="3:6" ht="12.75">
      <c r="C441" s="176"/>
      <c r="D441" s="72"/>
      <c r="E441" s="53"/>
      <c r="F441" s="53"/>
    </row>
    <row r="442" spans="3:6" ht="12.75">
      <c r="C442" s="176"/>
      <c r="D442" s="72"/>
      <c r="E442" s="53"/>
      <c r="F442" s="53"/>
    </row>
    <row r="443" spans="3:6" ht="12.75">
      <c r="C443" s="176"/>
      <c r="D443" s="72"/>
      <c r="E443" s="53"/>
      <c r="F443" s="53"/>
    </row>
    <row r="444" spans="3:6" ht="12.75">
      <c r="C444" s="176"/>
      <c r="D444" s="72"/>
      <c r="E444" s="53"/>
      <c r="F444" s="53"/>
    </row>
    <row r="445" spans="3:6" ht="12.75">
      <c r="C445" s="176"/>
      <c r="D445" s="72"/>
      <c r="E445" s="53"/>
      <c r="F445" s="53"/>
    </row>
    <row r="446" spans="3:6" ht="12.75">
      <c r="C446" s="176"/>
      <c r="D446" s="72"/>
      <c r="E446" s="53"/>
      <c r="F446" s="53"/>
    </row>
    <row r="447" spans="3:6" ht="12.75">
      <c r="C447" s="176"/>
      <c r="D447" s="72"/>
      <c r="E447" s="53"/>
      <c r="F447" s="53"/>
    </row>
    <row r="448" spans="3:6" ht="12.75">
      <c r="C448" s="176"/>
      <c r="D448" s="72"/>
      <c r="E448" s="53"/>
      <c r="F448" s="53"/>
    </row>
    <row r="449" spans="3:6" ht="12.75">
      <c r="C449" s="176"/>
      <c r="D449" s="72"/>
      <c r="E449" s="53"/>
      <c r="F449" s="53"/>
    </row>
    <row r="450" spans="3:6" ht="12.75">
      <c r="C450" s="176"/>
      <c r="D450" s="72"/>
      <c r="E450" s="53"/>
      <c r="F450" s="53"/>
    </row>
    <row r="451" spans="3:6" ht="12.75">
      <c r="C451" s="176"/>
      <c r="D451" s="72"/>
      <c r="E451" s="53"/>
      <c r="F451" s="53"/>
    </row>
    <row r="452" spans="3:6" ht="12.75">
      <c r="C452" s="176"/>
      <c r="D452" s="72"/>
      <c r="E452" s="53"/>
      <c r="F452" s="53"/>
    </row>
    <row r="453" spans="3:6" ht="12.75">
      <c r="C453" s="176"/>
      <c r="D453" s="72"/>
      <c r="E453" s="53"/>
      <c r="F453" s="53"/>
    </row>
    <row r="454" spans="3:6" ht="12.75">
      <c r="C454" s="176"/>
      <c r="D454" s="72"/>
      <c r="E454" s="53"/>
      <c r="F454" s="53"/>
    </row>
    <row r="455" spans="3:6" ht="12.75">
      <c r="C455" s="176"/>
      <c r="D455" s="72"/>
      <c r="E455" s="53"/>
      <c r="F455" s="53"/>
    </row>
    <row r="456" spans="3:6" ht="12.75">
      <c r="C456" s="176"/>
      <c r="D456" s="72"/>
      <c r="E456" s="53"/>
      <c r="F456" s="53"/>
    </row>
    <row r="457" spans="3:6" ht="12.75">
      <c r="C457" s="176"/>
      <c r="D457" s="72"/>
      <c r="E457" s="53"/>
      <c r="F457" s="53"/>
    </row>
    <row r="458" spans="3:6" ht="12.75">
      <c r="C458" s="176"/>
      <c r="D458" s="72"/>
      <c r="E458" s="53"/>
      <c r="F458" s="53"/>
    </row>
    <row r="459" spans="3:6" ht="12.75">
      <c r="C459" s="176"/>
      <c r="D459" s="72"/>
      <c r="E459" s="53"/>
      <c r="F459" s="53"/>
    </row>
    <row r="460" spans="3:6" ht="12.75">
      <c r="C460" s="176"/>
      <c r="D460" s="72"/>
      <c r="E460" s="53"/>
      <c r="F460" s="53"/>
    </row>
    <row r="461" spans="3:6" ht="12.75">
      <c r="C461" s="176"/>
      <c r="D461" s="72"/>
      <c r="E461" s="53"/>
      <c r="F461" s="53"/>
    </row>
    <row r="462" spans="3:6" ht="12.75">
      <c r="C462" s="176"/>
      <c r="D462" s="72"/>
      <c r="E462" s="53"/>
      <c r="F462" s="53"/>
    </row>
    <row r="463" spans="3:6" ht="12.75">
      <c r="C463" s="176"/>
      <c r="D463" s="72"/>
      <c r="E463" s="53"/>
      <c r="F463" s="53"/>
    </row>
    <row r="464" spans="3:6" ht="12.75">
      <c r="C464" s="176"/>
      <c r="D464" s="72"/>
      <c r="E464" s="53"/>
      <c r="F464" s="53"/>
    </row>
    <row r="465" spans="3:6" ht="12.75">
      <c r="C465" s="176"/>
      <c r="D465" s="72"/>
      <c r="E465" s="53"/>
      <c r="F465" s="53"/>
    </row>
    <row r="466" spans="3:6" ht="12.75">
      <c r="C466" s="176"/>
      <c r="D466" s="72"/>
      <c r="E466" s="53"/>
      <c r="F466" s="53"/>
    </row>
    <row r="467" spans="3:6" ht="12.75">
      <c r="C467" s="176"/>
      <c r="D467" s="72"/>
      <c r="E467" s="53"/>
      <c r="F467" s="53"/>
    </row>
    <row r="468" spans="3:6" ht="12.75">
      <c r="C468" s="176"/>
      <c r="D468" s="72"/>
      <c r="E468" s="53"/>
      <c r="F468" s="53"/>
    </row>
    <row r="469" spans="3:6" ht="12.75">
      <c r="C469" s="176"/>
      <c r="D469" s="72"/>
      <c r="E469" s="53"/>
      <c r="F469" s="53"/>
    </row>
    <row r="470" spans="3:6" ht="12.75">
      <c r="C470" s="176"/>
      <c r="D470" s="72"/>
      <c r="E470" s="53"/>
      <c r="F470" s="53"/>
    </row>
    <row r="471" spans="3:6" ht="12.75">
      <c r="C471" s="176"/>
      <c r="D471" s="72"/>
      <c r="E471" s="53"/>
      <c r="F471" s="53"/>
    </row>
    <row r="472" spans="3:6" ht="12.75">
      <c r="C472" s="176"/>
      <c r="D472" s="72"/>
      <c r="E472" s="53"/>
      <c r="F472" s="53"/>
    </row>
    <row r="473" spans="3:6" ht="12.75">
      <c r="C473" s="176"/>
      <c r="D473" s="72"/>
      <c r="E473" s="53"/>
      <c r="F473" s="53"/>
    </row>
    <row r="474" spans="3:6" ht="12.75">
      <c r="C474" s="176"/>
      <c r="D474" s="72"/>
      <c r="E474" s="53"/>
      <c r="F474" s="53"/>
    </row>
    <row r="475" spans="3:6" ht="12.75">
      <c r="C475" s="176"/>
      <c r="D475" s="72"/>
      <c r="E475" s="53"/>
      <c r="F475" s="53"/>
    </row>
    <row r="476" spans="3:6" ht="12.75">
      <c r="C476" s="176"/>
      <c r="D476" s="72"/>
      <c r="E476" s="53"/>
      <c r="F476" s="53"/>
    </row>
    <row r="477" spans="3:6" ht="12.75">
      <c r="C477" s="176"/>
      <c r="D477" s="72"/>
      <c r="E477" s="53"/>
      <c r="F477" s="53"/>
    </row>
    <row r="478" spans="3:6" ht="12.75">
      <c r="C478" s="176"/>
      <c r="D478" s="72"/>
      <c r="E478" s="53"/>
      <c r="F478" s="53"/>
    </row>
    <row r="479" spans="3:6" ht="12.75">
      <c r="C479" s="176"/>
      <c r="D479" s="72"/>
      <c r="E479" s="53"/>
      <c r="F479" s="53"/>
    </row>
    <row r="480" spans="3:6" ht="12.75">
      <c r="C480" s="176"/>
      <c r="D480" s="72"/>
      <c r="E480" s="53"/>
      <c r="F480" s="53"/>
    </row>
    <row r="481" spans="3:6" ht="12.75">
      <c r="C481" s="176"/>
      <c r="D481" s="72"/>
      <c r="E481" s="53"/>
      <c r="F481" s="53"/>
    </row>
    <row r="482" spans="3:6" ht="12.75">
      <c r="C482" s="176"/>
      <c r="D482" s="72"/>
      <c r="E482" s="53"/>
      <c r="F482" s="53"/>
    </row>
    <row r="483" spans="3:6" ht="12.75">
      <c r="C483" s="176"/>
      <c r="D483" s="72"/>
      <c r="E483" s="53"/>
      <c r="F483" s="53"/>
    </row>
    <row r="484" spans="3:6" ht="12.75">
      <c r="C484" s="176"/>
      <c r="D484" s="72"/>
      <c r="E484" s="53"/>
      <c r="F484" s="53"/>
    </row>
    <row r="485" spans="3:6" ht="12.75">
      <c r="C485" s="176"/>
      <c r="D485" s="72"/>
      <c r="E485" s="53"/>
      <c r="F485" s="53"/>
    </row>
    <row r="486" spans="3:6" ht="12.75">
      <c r="C486" s="176"/>
      <c r="D486" s="72"/>
      <c r="E486" s="53"/>
      <c r="F486" s="53"/>
    </row>
    <row r="487" spans="3:6" ht="12.75">
      <c r="C487" s="176"/>
      <c r="D487" s="72"/>
      <c r="E487" s="53"/>
      <c r="F487" s="53"/>
    </row>
    <row r="488" spans="3:6" ht="12.75">
      <c r="C488" s="176"/>
      <c r="D488" s="72"/>
      <c r="E488" s="53"/>
      <c r="F488" s="53"/>
    </row>
    <row r="489" spans="3:6" ht="12.75">
      <c r="C489" s="176"/>
      <c r="D489" s="72"/>
      <c r="E489" s="53"/>
      <c r="F489" s="53"/>
    </row>
    <row r="490" spans="3:6" ht="12.75">
      <c r="C490" s="176"/>
      <c r="D490" s="72"/>
      <c r="E490" s="53"/>
      <c r="F490" s="53"/>
    </row>
    <row r="491" spans="3:6" ht="12.75">
      <c r="C491" s="176"/>
      <c r="D491" s="72"/>
      <c r="E491" s="53"/>
      <c r="F491" s="53"/>
    </row>
    <row r="492" spans="3:6" ht="12.75">
      <c r="C492" s="176"/>
      <c r="D492" s="72"/>
      <c r="E492" s="53"/>
      <c r="F492" s="53"/>
    </row>
    <row r="493" spans="3:6" ht="12.75">
      <c r="C493" s="176"/>
      <c r="D493" s="72"/>
      <c r="E493" s="53"/>
      <c r="F493" s="53"/>
    </row>
    <row r="494" spans="3:6" ht="12.75">
      <c r="C494" s="176"/>
      <c r="D494" s="72"/>
      <c r="E494" s="53"/>
      <c r="F494" s="53"/>
    </row>
    <row r="495" spans="3:6" ht="12.75">
      <c r="C495" s="176"/>
      <c r="D495" s="72"/>
      <c r="E495" s="53"/>
      <c r="F495" s="53"/>
    </row>
    <row r="496" spans="3:6" ht="12.75">
      <c r="C496" s="176"/>
      <c r="D496" s="72"/>
      <c r="E496" s="53"/>
      <c r="F496" s="53"/>
    </row>
    <row r="497" spans="3:6" ht="12.75">
      <c r="C497" s="176"/>
      <c r="D497" s="72"/>
      <c r="E497" s="53"/>
      <c r="F497" s="53"/>
    </row>
    <row r="498" spans="3:6" ht="12.75">
      <c r="C498" s="176"/>
      <c r="D498" s="72"/>
      <c r="E498" s="53"/>
      <c r="F498" s="53"/>
    </row>
    <row r="499" spans="3:6" ht="12.75">
      <c r="C499" s="176"/>
      <c r="D499" s="72"/>
      <c r="E499" s="53"/>
      <c r="F499" s="53"/>
    </row>
    <row r="500" spans="3:6" ht="12.75">
      <c r="C500" s="176"/>
      <c r="D500" s="72"/>
      <c r="E500" s="53"/>
      <c r="F500" s="53"/>
    </row>
    <row r="501" spans="3:6" ht="12.75">
      <c r="C501" s="176"/>
      <c r="D501" s="72"/>
      <c r="E501" s="53"/>
      <c r="F501" s="53"/>
    </row>
    <row r="502" spans="3:6" ht="12.75">
      <c r="C502" s="176"/>
      <c r="D502" s="72"/>
      <c r="E502" s="53"/>
      <c r="F502" s="53"/>
    </row>
    <row r="503" spans="3:6" ht="12.75">
      <c r="C503" s="176"/>
      <c r="D503" s="72"/>
      <c r="E503" s="53"/>
      <c r="F503" s="53"/>
    </row>
    <row r="504" spans="3:6" ht="12.75">
      <c r="C504" s="176"/>
      <c r="D504" s="72"/>
      <c r="E504" s="53"/>
      <c r="F504" s="53"/>
    </row>
    <row r="505" spans="3:6" ht="12.75">
      <c r="C505" s="176"/>
      <c r="D505" s="72"/>
      <c r="E505" s="53"/>
      <c r="F505" s="53"/>
    </row>
    <row r="506" spans="3:6" ht="12.75">
      <c r="C506" s="176"/>
      <c r="D506" s="72"/>
      <c r="E506" s="53"/>
      <c r="F506" s="53"/>
    </row>
    <row r="507" spans="3:6" ht="12.75">
      <c r="C507" s="176"/>
      <c r="D507" s="72"/>
      <c r="E507" s="53"/>
      <c r="F507" s="53"/>
    </row>
    <row r="508" spans="3:6" ht="12.75">
      <c r="C508" s="176"/>
      <c r="D508" s="72"/>
      <c r="E508" s="53"/>
      <c r="F508" s="53"/>
    </row>
    <row r="509" spans="3:6" ht="12.75">
      <c r="C509" s="176"/>
      <c r="D509" s="72"/>
      <c r="E509" s="53"/>
      <c r="F509" s="53"/>
    </row>
    <row r="510" spans="3:6" ht="12.75">
      <c r="C510" s="176"/>
      <c r="D510" s="72"/>
      <c r="E510" s="53"/>
      <c r="F510" s="53"/>
    </row>
    <row r="511" spans="3:6" ht="12.75">
      <c r="C511" s="176"/>
      <c r="D511" s="72"/>
      <c r="E511" s="53"/>
      <c r="F511" s="53"/>
    </row>
    <row r="512" spans="3:6" ht="12.75">
      <c r="C512" s="176"/>
      <c r="D512" s="72"/>
      <c r="E512" s="53"/>
      <c r="F512" s="53"/>
    </row>
    <row r="513" spans="3:6" ht="12.75">
      <c r="C513" s="176"/>
      <c r="D513" s="72"/>
      <c r="E513" s="53"/>
      <c r="F513" s="53"/>
    </row>
    <row r="514" spans="3:6" ht="12.75">
      <c r="C514" s="176"/>
      <c r="D514" s="72"/>
      <c r="E514" s="53"/>
      <c r="F514" s="53"/>
    </row>
    <row r="515" spans="3:6" ht="12.75">
      <c r="C515" s="176"/>
      <c r="D515" s="72"/>
      <c r="E515" s="53"/>
      <c r="F515" s="53"/>
    </row>
    <row r="516" spans="3:6" ht="12.75">
      <c r="C516" s="176"/>
      <c r="D516" s="72"/>
      <c r="E516" s="53"/>
      <c r="F516" s="53"/>
    </row>
  </sheetData>
  <mergeCells count="161">
    <mergeCell ref="A98:H98"/>
    <mergeCell ref="A164:C164"/>
    <mergeCell ref="A34:C34"/>
    <mergeCell ref="B173:H173"/>
    <mergeCell ref="A159:C159"/>
    <mergeCell ref="A136:C136"/>
    <mergeCell ref="B153:H153"/>
    <mergeCell ref="A153:A158"/>
    <mergeCell ref="A152:C152"/>
    <mergeCell ref="A96:C96"/>
    <mergeCell ref="A211:A212"/>
    <mergeCell ref="A177:H177"/>
    <mergeCell ref="A203:C203"/>
    <mergeCell ref="A194:C194"/>
    <mergeCell ref="A193:C193"/>
    <mergeCell ref="A195:H195"/>
    <mergeCell ref="B196:H196"/>
    <mergeCell ref="B191:H191"/>
    <mergeCell ref="A191:A192"/>
    <mergeCell ref="A185:C185"/>
    <mergeCell ref="A210:C210"/>
    <mergeCell ref="A182:A184"/>
    <mergeCell ref="A175:C175"/>
    <mergeCell ref="A173:A174"/>
    <mergeCell ref="A186:A189"/>
    <mergeCell ref="A30:A32"/>
    <mergeCell ref="A169:C169"/>
    <mergeCell ref="A196:A197"/>
    <mergeCell ref="A97:C97"/>
    <mergeCell ref="B170:H170"/>
    <mergeCell ref="A165:A168"/>
    <mergeCell ref="A103:H103"/>
    <mergeCell ref="A178:A180"/>
    <mergeCell ref="A181:C181"/>
    <mergeCell ref="B165:H165"/>
    <mergeCell ref="B160:H160"/>
    <mergeCell ref="A160:A163"/>
    <mergeCell ref="B133:H133"/>
    <mergeCell ref="A142:A143"/>
    <mergeCell ref="A147:A151"/>
    <mergeCell ref="A145:C145"/>
    <mergeCell ref="A139:A140"/>
    <mergeCell ref="B139:H139"/>
    <mergeCell ref="A141:C141"/>
    <mergeCell ref="A137:C137"/>
    <mergeCell ref="A104:A105"/>
    <mergeCell ref="A106:C106"/>
    <mergeCell ref="B113:H113"/>
    <mergeCell ref="A112:C112"/>
    <mergeCell ref="A107:A111"/>
    <mergeCell ref="B107:H107"/>
    <mergeCell ref="A48:C48"/>
    <mergeCell ref="A49:A50"/>
    <mergeCell ref="B61:H61"/>
    <mergeCell ref="B64:H64"/>
    <mergeCell ref="B49:H49"/>
    <mergeCell ref="A64:A68"/>
    <mergeCell ref="A52:A57"/>
    <mergeCell ref="A51:C51"/>
    <mergeCell ref="A58:C58"/>
    <mergeCell ref="B52:H52"/>
    <mergeCell ref="A6:H6"/>
    <mergeCell ref="A14:H14"/>
    <mergeCell ref="A20:H20"/>
    <mergeCell ref="A35:H35"/>
    <mergeCell ref="A7:A8"/>
    <mergeCell ref="A12:C12"/>
    <mergeCell ref="A9:C9"/>
    <mergeCell ref="A29:H29"/>
    <mergeCell ref="B30:H30"/>
    <mergeCell ref="A33:C33"/>
    <mergeCell ref="A45:H45"/>
    <mergeCell ref="B7:H7"/>
    <mergeCell ref="A44:C44"/>
    <mergeCell ref="A46:A47"/>
    <mergeCell ref="A18:C18"/>
    <mergeCell ref="B15:H15"/>
    <mergeCell ref="B21:H21"/>
    <mergeCell ref="A28:C28"/>
    <mergeCell ref="A21:A26"/>
    <mergeCell ref="A27:C27"/>
    <mergeCell ref="A3:H3"/>
    <mergeCell ref="B46:H46"/>
    <mergeCell ref="A36:A42"/>
    <mergeCell ref="B36:H36"/>
    <mergeCell ref="A43:C43"/>
    <mergeCell ref="A10:A11"/>
    <mergeCell ref="B10:H10"/>
    <mergeCell ref="A13:C13"/>
    <mergeCell ref="A19:C19"/>
    <mergeCell ref="A15:A17"/>
    <mergeCell ref="A61:A62"/>
    <mergeCell ref="A132:H132"/>
    <mergeCell ref="B125:H125"/>
    <mergeCell ref="A125:A126"/>
    <mergeCell ref="A127:C127"/>
    <mergeCell ref="B70:H70"/>
    <mergeCell ref="A81:A85"/>
    <mergeCell ref="A80:H80"/>
    <mergeCell ref="A63:C63"/>
    <mergeCell ref="A73:C73"/>
    <mergeCell ref="A59:C59"/>
    <mergeCell ref="B89:H89"/>
    <mergeCell ref="B93:H93"/>
    <mergeCell ref="A93:A95"/>
    <mergeCell ref="A60:H60"/>
    <mergeCell ref="A74:C74"/>
    <mergeCell ref="A70:A72"/>
    <mergeCell ref="A69:C69"/>
    <mergeCell ref="A87:C87"/>
    <mergeCell ref="A88:H88"/>
    <mergeCell ref="A89:A91"/>
    <mergeCell ref="B76:H76"/>
    <mergeCell ref="A76:A77"/>
    <mergeCell ref="A78:C78"/>
    <mergeCell ref="A79:C79"/>
    <mergeCell ref="B81:H81"/>
    <mergeCell ref="A86:C86"/>
    <mergeCell ref="A92:C92"/>
    <mergeCell ref="D218:E218"/>
    <mergeCell ref="A144:C144"/>
    <mergeCell ref="A138:H138"/>
    <mergeCell ref="B178:H178"/>
    <mergeCell ref="B182:H182"/>
    <mergeCell ref="B186:H186"/>
    <mergeCell ref="A190:C190"/>
    <mergeCell ref="A102:C102"/>
    <mergeCell ref="A176:C176"/>
    <mergeCell ref="A216:C216"/>
    <mergeCell ref="B199:H199"/>
    <mergeCell ref="A199:A202"/>
    <mergeCell ref="A198:C198"/>
    <mergeCell ref="B211:H211"/>
    <mergeCell ref="A215:C215"/>
    <mergeCell ref="A213:C213"/>
    <mergeCell ref="A214:C214"/>
    <mergeCell ref="A204:A209"/>
    <mergeCell ref="B204:H204"/>
    <mergeCell ref="D223:F223"/>
    <mergeCell ref="D219:F219"/>
    <mergeCell ref="D220:F220"/>
    <mergeCell ref="D221:F221"/>
    <mergeCell ref="D222:F222"/>
    <mergeCell ref="C1:H2"/>
    <mergeCell ref="A113:A119"/>
    <mergeCell ref="A172:C172"/>
    <mergeCell ref="A170:A171"/>
    <mergeCell ref="B142:H142"/>
    <mergeCell ref="B147:H147"/>
    <mergeCell ref="A146:H146"/>
    <mergeCell ref="A75:H75"/>
    <mergeCell ref="A120:C120"/>
    <mergeCell ref="B104:H104"/>
    <mergeCell ref="A133:A135"/>
    <mergeCell ref="B121:H121"/>
    <mergeCell ref="A124:C124"/>
    <mergeCell ref="A121:A123"/>
    <mergeCell ref="A131:C131"/>
    <mergeCell ref="A128:A129"/>
    <mergeCell ref="B128:H128"/>
    <mergeCell ref="A130:C130"/>
  </mergeCells>
  <printOptions horizontalCentered="1"/>
  <pageMargins left="1.1811023622047245" right="0.5905511811023623" top="0.5905511811023623" bottom="0.3937007874015748" header="0" footer="0.5118110236220472"/>
  <pageSetup firstPageNumber="68" useFirstPageNumber="1" horizontalDpi="300" verticalDpi="300" orientation="portrait" paperSize="9" scale="87" r:id="rId1"/>
  <headerFooter alignWithMargins="0">
    <oddFooter>&amp;R&amp;P</oddFooter>
  </headerFooter>
  <rowBreaks count="6" manualBreakCount="6">
    <brk id="34" max="7" man="1"/>
    <brk id="63" max="7" man="1"/>
    <brk id="92" max="7" man="1"/>
    <brk id="137" max="7" man="1"/>
    <brk id="176" max="7" man="1"/>
    <brk id="2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G46"/>
  <sheetViews>
    <sheetView workbookViewId="0" topLeftCell="B1">
      <selection activeCell="E3" sqref="E3"/>
    </sheetView>
  </sheetViews>
  <sheetFormatPr defaultColWidth="9.00390625" defaultRowHeight="12.75"/>
  <cols>
    <col min="1" max="1" width="8.625" style="143" hidden="1" customWidth="1"/>
    <col min="2" max="2" width="44.00390625" style="0" customWidth="1"/>
    <col min="3" max="3" width="16.625" style="0" customWidth="1"/>
    <col min="4" max="4" width="17.00390625" style="0" customWidth="1"/>
    <col min="5" max="5" width="12.25390625" style="82" customWidth="1"/>
    <col min="6" max="6" width="15.25390625" style="0" customWidth="1"/>
  </cols>
  <sheetData>
    <row r="7" spans="2:6" ht="13.5" thickBot="1">
      <c r="B7" s="136" t="s">
        <v>227</v>
      </c>
      <c r="C7" s="136"/>
      <c r="D7" s="136"/>
      <c r="E7" s="137"/>
      <c r="F7" s="136"/>
    </row>
    <row r="8" spans="1:7" ht="39.75" thickBot="1" thickTop="1">
      <c r="A8" s="144" t="s">
        <v>66</v>
      </c>
      <c r="B8" s="138" t="s">
        <v>74</v>
      </c>
      <c r="C8" s="139" t="s">
        <v>228</v>
      </c>
      <c r="D8" s="140" t="s">
        <v>229</v>
      </c>
      <c r="E8" s="141" t="s">
        <v>132</v>
      </c>
      <c r="F8" s="142" t="s">
        <v>75</v>
      </c>
      <c r="G8" s="4"/>
    </row>
    <row r="9" spans="1:6" ht="14.25" thickBot="1" thickTop="1">
      <c r="A9" s="145">
        <v>2</v>
      </c>
      <c r="B9" s="14">
        <v>1</v>
      </c>
      <c r="C9" s="75">
        <v>2</v>
      </c>
      <c r="D9" s="15">
        <v>3</v>
      </c>
      <c r="E9" s="77">
        <v>4</v>
      </c>
      <c r="F9" s="16">
        <v>5</v>
      </c>
    </row>
    <row r="10" spans="1:6" ht="13.5" thickTop="1">
      <c r="A10" s="146"/>
      <c r="B10" s="18" t="s">
        <v>76</v>
      </c>
      <c r="C10" s="19" t="e">
        <f>SUM(C11:C13)</f>
        <v>#REF!</v>
      </c>
      <c r="D10" s="19" t="e">
        <f>SUM(D11:D13)</f>
        <v>#REF!</v>
      </c>
      <c r="E10" s="78" t="e">
        <f aca="true" t="shared" si="0" ref="E10:E15">D10/C10</f>
        <v>#REF!</v>
      </c>
      <c r="F10" s="24" t="e">
        <f>SUM(F11:F13)</f>
        <v>#REF!</v>
      </c>
    </row>
    <row r="11" spans="1:6" ht="12.75">
      <c r="A11" s="147"/>
      <c r="B11" s="8" t="s">
        <v>77</v>
      </c>
      <c r="C11" s="7" t="e">
        <f>C14</f>
        <v>#REF!</v>
      </c>
      <c r="D11" s="7" t="e">
        <f>D14</f>
        <v>#REF!</v>
      </c>
      <c r="E11" s="79" t="e">
        <f t="shared" si="0"/>
        <v>#REF!</v>
      </c>
      <c r="F11" s="17" t="e">
        <f>D11/$D$10*100</f>
        <v>#REF!</v>
      </c>
    </row>
    <row r="12" spans="1:6" ht="12.75">
      <c r="A12" s="147"/>
      <c r="B12" s="8" t="s">
        <v>78</v>
      </c>
      <c r="C12" s="7" t="e">
        <f>C35</f>
        <v>#REF!</v>
      </c>
      <c r="D12" s="7" t="e">
        <f>D35</f>
        <v>#REF!</v>
      </c>
      <c r="E12" s="79" t="e">
        <f t="shared" si="0"/>
        <v>#REF!</v>
      </c>
      <c r="F12" s="17" t="e">
        <f>D12/$D$10*100</f>
        <v>#REF!</v>
      </c>
    </row>
    <row r="13" spans="1:6" ht="12.75">
      <c r="A13" s="147"/>
      <c r="B13" s="8" t="s">
        <v>79</v>
      </c>
      <c r="C13" s="7" t="e">
        <f>C40</f>
        <v>#REF!</v>
      </c>
      <c r="D13" s="7" t="e">
        <f>D40</f>
        <v>#REF!</v>
      </c>
      <c r="E13" s="79" t="e">
        <f t="shared" si="0"/>
        <v>#REF!</v>
      </c>
      <c r="F13" s="17" t="e">
        <f>D13/$D$10*100</f>
        <v>#REF!</v>
      </c>
    </row>
    <row r="14" spans="1:6" ht="12.75">
      <c r="A14" s="148"/>
      <c r="B14" s="20" t="s">
        <v>80</v>
      </c>
      <c r="C14" s="21" t="e">
        <f>SUM(C15:C34)</f>
        <v>#REF!</v>
      </c>
      <c r="D14" s="21" t="e">
        <f>SUM(D15:D34)</f>
        <v>#REF!</v>
      </c>
      <c r="E14" s="80" t="e">
        <f t="shared" si="0"/>
        <v>#REF!</v>
      </c>
      <c r="F14" s="22" t="e">
        <f>SUM(F15:F34)</f>
        <v>#REF!</v>
      </c>
    </row>
    <row r="15" spans="1:6" ht="25.5">
      <c r="A15" s="149" t="str">
        <f>Arkusz1!B94</f>
        <v>0010</v>
      </c>
      <c r="B15" s="9" t="s">
        <v>82</v>
      </c>
      <c r="C15" s="207">
        <f>Arkusz1!D94</f>
        <v>2351557</v>
      </c>
      <c r="D15" s="7">
        <f>Arkusz1!G94</f>
        <v>2671830</v>
      </c>
      <c r="E15" s="79">
        <f t="shared" si="0"/>
        <v>1.1361961457876633</v>
      </c>
      <c r="F15" s="10" t="e">
        <f>D15/$D$14*100</f>
        <v>#REF!</v>
      </c>
    </row>
    <row r="16" spans="1:6" ht="12.75">
      <c r="A16" s="149" t="str">
        <f>Arkusz1!B95</f>
        <v>0020</v>
      </c>
      <c r="B16" s="9" t="s">
        <v>81</v>
      </c>
      <c r="C16" s="84">
        <f>Arkusz1!D95</f>
        <v>53000</v>
      </c>
      <c r="D16" s="7">
        <f>Arkusz1!G95</f>
        <v>50000</v>
      </c>
      <c r="E16" s="79">
        <f aca="true" t="shared" si="1" ref="E16:E34">D16/C16</f>
        <v>0.9433962264150944</v>
      </c>
      <c r="F16" s="10" t="e">
        <f aca="true" t="shared" si="2" ref="F16:F34">D16/$D$14*100</f>
        <v>#REF!</v>
      </c>
    </row>
    <row r="17" spans="1:6" ht="12.75">
      <c r="A17" s="149" t="str">
        <f>Arkusz1!B91</f>
        <v>0420</v>
      </c>
      <c r="B17" s="9" t="s">
        <v>21</v>
      </c>
      <c r="C17" s="84">
        <f>Arkusz1!D91</f>
        <v>942276</v>
      </c>
      <c r="D17" s="84">
        <f>Arkusz1!G91</f>
        <v>900000</v>
      </c>
      <c r="E17" s="79">
        <f t="shared" si="1"/>
        <v>0.9551341645123085</v>
      </c>
      <c r="F17" s="10" t="e">
        <f t="shared" si="2"/>
        <v>#REF!</v>
      </c>
    </row>
    <row r="18" spans="1:6" ht="12.75">
      <c r="A18" s="149" t="str">
        <f>Arkusz1!B37</f>
        <v>0750</v>
      </c>
      <c r="B18" s="9" t="s">
        <v>83</v>
      </c>
      <c r="C18" s="84">
        <f>Arkusz1!D37</f>
        <v>158125</v>
      </c>
      <c r="D18" s="7">
        <f>Arkusz1!G37</f>
        <v>151722</v>
      </c>
      <c r="E18" s="79">
        <f t="shared" si="1"/>
        <v>0.9595067193675889</v>
      </c>
      <c r="F18" s="10" t="e">
        <f t="shared" si="2"/>
        <v>#REF!</v>
      </c>
    </row>
    <row r="19" spans="1:6" ht="12.75">
      <c r="A19" s="149" t="str">
        <f>Arkusz1!B114</f>
        <v>0830</v>
      </c>
      <c r="B19" s="9" t="s">
        <v>22</v>
      </c>
      <c r="C19" s="84" t="e">
        <f>Arkusz1!D114+Arkusz1!D154+Arkusz1!#REF!+Arkusz1!#REF!+Arkusz1!D201</f>
        <v>#REF!</v>
      </c>
      <c r="D19" s="84" t="e">
        <f>+Arkusz1!G114+Arkusz1!#REF!+Arkusz1!G154+Arkusz1!G201</f>
        <v>#REF!</v>
      </c>
      <c r="E19" s="79" t="e">
        <f t="shared" si="1"/>
        <v>#REF!</v>
      </c>
      <c r="F19" s="10" t="e">
        <f t="shared" si="2"/>
        <v>#REF!</v>
      </c>
    </row>
    <row r="20" spans="1:6" ht="12.75">
      <c r="A20" s="149" t="str">
        <f>Arkusz1!B115</f>
        <v>0840</v>
      </c>
      <c r="B20" s="9" t="s">
        <v>139</v>
      </c>
      <c r="C20" s="84">
        <f>Arkusz1!D115</f>
        <v>0</v>
      </c>
      <c r="D20" s="84">
        <f>Arkusz1!G115</f>
        <v>100</v>
      </c>
      <c r="E20" s="79" t="e">
        <f t="shared" si="1"/>
        <v>#DIV/0!</v>
      </c>
      <c r="F20" s="10" t="e">
        <f t="shared" si="2"/>
        <v>#REF!</v>
      </c>
    </row>
    <row r="21" spans="1:6" ht="12.75">
      <c r="A21" s="149" t="str">
        <f>Arkusz1!B38</f>
        <v>0770</v>
      </c>
      <c r="B21" s="9" t="s">
        <v>140</v>
      </c>
      <c r="C21" s="84" t="e">
        <f>Arkusz1!D38+Arkusz1!#REF!</f>
        <v>#REF!</v>
      </c>
      <c r="D21" s="84" t="e">
        <f>Arkusz1!G38+Arkusz1!#REF!</f>
        <v>#REF!</v>
      </c>
      <c r="E21" s="79" t="e">
        <f t="shared" si="1"/>
        <v>#REF!</v>
      </c>
      <c r="F21" s="10" t="e">
        <f t="shared" si="2"/>
        <v>#REF!</v>
      </c>
    </row>
    <row r="22" spans="1:6" ht="12.75">
      <c r="A22" s="149" t="str">
        <f>Arkusz1!B82</f>
        <v>0920</v>
      </c>
      <c r="B22" s="9" t="s">
        <v>84</v>
      </c>
      <c r="C22" s="84" t="e">
        <f>Arkusz1!D82+Arkusz1!D109+Arkusz1!D116+Arkusz1!D155+Arkusz1!D22+Arkusz1!D39+Arkusz1!D66+Arkusz1!D105+Arkusz1!#REF!+Arkusz1!D126+Arkusz1!D166+Arkusz1!D187+Arkusz1!#REF!</f>
        <v>#REF!</v>
      </c>
      <c r="D22" s="84" t="e">
        <f>Arkusz1!G82+Arkusz1!G109+Arkusz1!G116+Arkusz1!G155+Arkusz1!G22+Arkusz1!G39+Arkusz1!G66+Arkusz1!G105+Arkusz1!#REF!+Arkusz1!G126+Arkusz1!G166+Arkusz1!G187+Arkusz1!#REF!</f>
        <v>#REF!</v>
      </c>
      <c r="E22" s="79" t="e">
        <f t="shared" si="1"/>
        <v>#REF!</v>
      </c>
      <c r="F22" s="10" t="e">
        <f t="shared" si="2"/>
        <v>#REF!</v>
      </c>
    </row>
    <row r="23" spans="1:6" ht="24">
      <c r="A23" s="149" t="str">
        <f>Arkusz1!B111</f>
        <v>2400</v>
      </c>
      <c r="B23" s="151" t="s">
        <v>163</v>
      </c>
      <c r="C23" s="84">
        <f>Arkusz1!D111+Arkusz1!D202</f>
        <v>18800</v>
      </c>
      <c r="D23" s="84">
        <f>Arkusz1!G111+Arkusz1!G202</f>
        <v>0</v>
      </c>
      <c r="E23" s="79">
        <f t="shared" si="1"/>
        <v>0</v>
      </c>
      <c r="F23" s="10" t="e">
        <f t="shared" si="2"/>
        <v>#REF!</v>
      </c>
    </row>
    <row r="24" spans="1:6" ht="12.75">
      <c r="A24" s="149" t="str">
        <f>Arkusz1!B174</f>
        <v>2448</v>
      </c>
      <c r="B24" s="135" t="s">
        <v>85</v>
      </c>
      <c r="C24" s="84">
        <f>Arkusz1!D174</f>
        <v>60083</v>
      </c>
      <c r="D24" s="84">
        <f>Arkusz1!G174</f>
        <v>0</v>
      </c>
      <c r="E24" s="79">
        <f t="shared" si="1"/>
        <v>0</v>
      </c>
      <c r="F24" s="10" t="e">
        <f t="shared" si="2"/>
        <v>#REF!</v>
      </c>
    </row>
    <row r="25" spans="1:6" ht="25.5">
      <c r="A25" s="147" t="str">
        <f>Arkusz1!B17</f>
        <v>2460</v>
      </c>
      <c r="B25" s="9" t="s">
        <v>86</v>
      </c>
      <c r="C25" s="7" t="e">
        <f>Arkusz1!D17+Arkusz1!D188+Arkusz1!D189+Arkusz1!#REF!</f>
        <v>#REF!</v>
      </c>
      <c r="D25" s="7" t="e">
        <f>Arkusz1!G17+Arkusz1!G188+Arkusz1!G189+Arkusz1!#REF!</f>
        <v>#REF!</v>
      </c>
      <c r="E25" s="79" t="e">
        <f t="shared" si="1"/>
        <v>#REF!</v>
      </c>
      <c r="F25" s="10" t="e">
        <f t="shared" si="2"/>
        <v>#REF!</v>
      </c>
    </row>
    <row r="26" spans="1:6" ht="12.75">
      <c r="A26" s="149" t="e">
        <f>Arkusz1!#REF!</f>
        <v>#REF!</v>
      </c>
      <c r="B26" s="9" t="s">
        <v>113</v>
      </c>
      <c r="C26" s="84" t="e">
        <f>Arkusz1!D184+Arkusz1!D192+Arkusz1!#REF!+Arkusz1!D171+Arkusz1!#REF!</f>
        <v>#REF!</v>
      </c>
      <c r="D26" s="84" t="e">
        <f>Arkusz1!G184+Arkusz1!G192+Arkusz1!#REF!+Arkusz1!G171+Arkusz1!#REF!</f>
        <v>#REF!</v>
      </c>
      <c r="E26" s="79" t="e">
        <f t="shared" si="1"/>
        <v>#REF!</v>
      </c>
      <c r="F26" s="10" t="e">
        <f t="shared" si="2"/>
        <v>#REF!</v>
      </c>
    </row>
    <row r="27" spans="1:6" ht="12.75">
      <c r="A27" s="149">
        <f>Arkusz1!B209</f>
        <v>2330</v>
      </c>
      <c r="B27" s="9" t="s">
        <v>91</v>
      </c>
      <c r="C27" s="84">
        <f>Arkusz1!D209</f>
        <v>9000</v>
      </c>
      <c r="D27" s="84">
        <f>Arkusz1!G209</f>
        <v>9000</v>
      </c>
      <c r="E27" s="79">
        <f t="shared" si="1"/>
        <v>1</v>
      </c>
      <c r="F27" s="10" t="e">
        <f t="shared" si="2"/>
        <v>#REF!</v>
      </c>
    </row>
    <row r="28" spans="1:6" ht="12.75">
      <c r="A28" s="149" t="e">
        <f>Arkusz1!#REF!</f>
        <v>#REF!</v>
      </c>
      <c r="B28" s="9" t="s">
        <v>97</v>
      </c>
      <c r="C28" s="84" t="e">
        <f>Arkusz1!#REF!</f>
        <v>#REF!</v>
      </c>
      <c r="D28" s="84" t="e">
        <f>Arkusz1!#REF!</f>
        <v>#REF!</v>
      </c>
      <c r="E28" s="79" t="e">
        <f t="shared" si="1"/>
        <v>#REF!</v>
      </c>
      <c r="F28" s="10" t="e">
        <f t="shared" si="2"/>
        <v>#REF!</v>
      </c>
    </row>
    <row r="29" spans="1:6" ht="25.5">
      <c r="A29" s="149" t="str">
        <f>Arkusz1!B163</f>
        <v>2320</v>
      </c>
      <c r="B29" s="9" t="s">
        <v>134</v>
      </c>
      <c r="C29" s="84">
        <f>Arkusz1!D163+Arkusz1!D134+Arkusz1!D135+Arkusz1!D207+Arkusz1!D208</f>
        <v>212401</v>
      </c>
      <c r="D29" s="84">
        <f>Arkusz1!G163+Arkusz1!G134+Arkusz1!G135+Arkusz1!G207+Arkusz1!G208</f>
        <v>49411</v>
      </c>
      <c r="E29" s="79">
        <f t="shared" si="1"/>
        <v>0.2326307314937312</v>
      </c>
      <c r="F29" s="10" t="e">
        <f t="shared" si="2"/>
        <v>#REF!</v>
      </c>
    </row>
    <row r="30" spans="1:6" ht="25.5">
      <c r="A30" s="149" t="e">
        <f>Arkusz1!#REF!</f>
        <v>#REF!</v>
      </c>
      <c r="B30" s="152" t="s">
        <v>188</v>
      </c>
      <c r="C30" s="84" t="e">
        <f>Arkusz1!#REF!+Arkusz1!#REF!+Arkusz1!#REF!</f>
        <v>#REF!</v>
      </c>
      <c r="D30" s="84" t="e">
        <f>Arkusz1!#REF!+Arkusz1!#REF!+Arkusz1!#REF!</f>
        <v>#REF!</v>
      </c>
      <c r="E30" s="79" t="e">
        <f t="shared" si="1"/>
        <v>#REF!</v>
      </c>
      <c r="F30" s="10" t="e">
        <f t="shared" si="2"/>
        <v>#REF!</v>
      </c>
    </row>
    <row r="31" spans="1:6" ht="38.25">
      <c r="A31" s="149" t="str">
        <f>Arkusz1!B68</f>
        <v>6290</v>
      </c>
      <c r="B31" s="153" t="s">
        <v>184</v>
      </c>
      <c r="C31" s="84">
        <f>Arkusz1!D68+Arkusz1!D119</f>
        <v>479155</v>
      </c>
      <c r="D31" s="84" t="e">
        <f>Arkusz1!#REF!+Arkusz1!#REF!+Arkusz1!#REF!</f>
        <v>#REF!</v>
      </c>
      <c r="E31" s="79"/>
      <c r="F31" s="10"/>
    </row>
    <row r="32" spans="1:6" ht="12.75">
      <c r="A32" s="149" t="e">
        <f>Arkusz1!#REF!</f>
        <v>#REF!</v>
      </c>
      <c r="B32" s="9" t="s">
        <v>133</v>
      </c>
      <c r="C32" s="84" t="e">
        <f>Arkusz1!#REF!+Arkusz1!D156</f>
        <v>#REF!</v>
      </c>
      <c r="D32" s="84" t="e">
        <f>Arkusz1!#REF!+Arkusz1!G156</f>
        <v>#REF!</v>
      </c>
      <c r="E32" s="79" t="e">
        <f t="shared" si="1"/>
        <v>#REF!</v>
      </c>
      <c r="F32" s="10" t="e">
        <f t="shared" si="2"/>
        <v>#REF!</v>
      </c>
    </row>
    <row r="33" spans="1:6" ht="12.75">
      <c r="A33" s="149" t="str">
        <f>Arkusz1!B200</f>
        <v>0690</v>
      </c>
      <c r="B33" s="9" t="s">
        <v>42</v>
      </c>
      <c r="C33" s="84" t="e">
        <f>Arkusz1!D200+Arkusz1!D161+Arkusz1!#REF!+Arkusz1!D108+Arkusz1!D65</f>
        <v>#REF!</v>
      </c>
      <c r="D33" s="84" t="e">
        <f>Arkusz1!G200+Arkusz1!G161+Arkusz1!#REF!+Arkusz1!G108+Arkusz1!G65</f>
        <v>#REF!</v>
      </c>
      <c r="E33" s="79" t="e">
        <f t="shared" si="1"/>
        <v>#REF!</v>
      </c>
      <c r="F33" s="10" t="e">
        <f t="shared" si="2"/>
        <v>#REF!</v>
      </c>
    </row>
    <row r="34" spans="1:6" ht="12.75">
      <c r="A34" s="147" t="str">
        <f>Arkusz1!B23</f>
        <v>0970</v>
      </c>
      <c r="B34" s="8" t="s">
        <v>118</v>
      </c>
      <c r="C34" s="83" t="e">
        <f>Arkusz1!D23+Arkusz1!D40+Arkusz1!D67+Arkusz1!#REF!+Arkusz1!D110+Arkusz1!D117+Arkusz1!D157+Arkusz1!D168+Arkusz1!D183+Arkusz1!#REF!</f>
        <v>#REF!</v>
      </c>
      <c r="D34" s="83" t="e">
        <f>Arkusz1!G23+Arkusz1!G40+Arkusz1!G67+Arkusz1!#REF!+Arkusz1!G110+Arkusz1!G117+Arkusz1!G157+Arkusz1!G168+Arkusz1!G183+Arkusz1!#REF!</f>
        <v>#REF!</v>
      </c>
      <c r="E34" s="79" t="e">
        <f t="shared" si="1"/>
        <v>#REF!</v>
      </c>
      <c r="F34" s="10" t="e">
        <f t="shared" si="2"/>
        <v>#REF!</v>
      </c>
    </row>
    <row r="35" spans="1:6" ht="12.75">
      <c r="A35" s="148"/>
      <c r="B35" s="20" t="s">
        <v>87</v>
      </c>
      <c r="C35" s="21" t="e">
        <f>SUM(C36:C39)</f>
        <v>#REF!</v>
      </c>
      <c r="D35" s="21" t="e">
        <f>SUM(D36:D39)</f>
        <v>#REF!</v>
      </c>
      <c r="E35" s="80" t="e">
        <f aca="true" t="shared" si="3" ref="E35:E44">D35/C35</f>
        <v>#REF!</v>
      </c>
      <c r="F35" s="22" t="e">
        <f>SUM(F36:F39)</f>
        <v>#REF!</v>
      </c>
    </row>
    <row r="36" spans="1:6" ht="12.75">
      <c r="A36" s="147">
        <f>Arkusz1!B8</f>
        <v>2110</v>
      </c>
      <c r="B36" s="9" t="s">
        <v>88</v>
      </c>
      <c r="C36" s="7" t="e">
        <f>Arkusz1!D8+Arkusz1!D42+Arkusz1!D47+Arkusz1!D50+Arkusz1!D57+Arkusz1!D62+Arkusz1!D71+Arkusz1!D85+Arkusz1!D143+Arkusz1!#REF!+Arkusz1!#REF!</f>
        <v>#REF!</v>
      </c>
      <c r="D36" s="7" t="e">
        <f>Arkusz1!G8+Arkusz1!G41+Arkusz1!G47+Arkusz1!G50+Arkusz1!G57+Arkusz1!G62+Arkusz1!G71+Arkusz1!G83+Arkusz1!G143+Arkusz1!G179+Arkusz1!#REF!</f>
        <v>#REF!</v>
      </c>
      <c r="E36" s="79" t="e">
        <f t="shared" si="3"/>
        <v>#REF!</v>
      </c>
      <c r="F36" s="10" t="e">
        <f>D36/$D$35*100</f>
        <v>#REF!</v>
      </c>
    </row>
    <row r="37" spans="1:6" ht="12.75">
      <c r="A37" s="149">
        <f>Arkusz1!B158</f>
        <v>2130</v>
      </c>
      <c r="B37" s="9" t="s">
        <v>89</v>
      </c>
      <c r="C37" s="84">
        <f>Arkusz1!D158</f>
        <v>3227728</v>
      </c>
      <c r="D37" s="84">
        <f>Arkusz1!G158</f>
        <v>2916000</v>
      </c>
      <c r="E37" s="79">
        <f t="shared" si="3"/>
        <v>0.903421849672587</v>
      </c>
      <c r="F37" s="10" t="e">
        <f>D37/$D$35*100</f>
        <v>#REF!</v>
      </c>
    </row>
    <row r="38" spans="1:6" ht="38.25">
      <c r="A38" s="147" t="e">
        <f>Arkusz1!#REF!</f>
        <v>#REF!</v>
      </c>
      <c r="B38" s="9" t="s">
        <v>90</v>
      </c>
      <c r="C38" s="7" t="e">
        <f>Arkusz1!#REF!+Arkusz1!D72</f>
        <v>#REF!</v>
      </c>
      <c r="D38" s="7" t="e">
        <f>Arkusz1!#REF!+Arkusz1!G72</f>
        <v>#REF!</v>
      </c>
      <c r="E38" s="79" t="e">
        <f t="shared" si="3"/>
        <v>#REF!</v>
      </c>
      <c r="F38" s="10" t="e">
        <f>D38/$D$35*100</f>
        <v>#REF!</v>
      </c>
    </row>
    <row r="39" spans="1:6" ht="25.5">
      <c r="A39" s="147" t="e">
        <f>Arkusz1!#REF!</f>
        <v>#REF!</v>
      </c>
      <c r="B39" s="9" t="s">
        <v>96</v>
      </c>
      <c r="C39" s="7"/>
      <c r="D39" s="7"/>
      <c r="E39" s="79" t="e">
        <f t="shared" si="3"/>
        <v>#DIV/0!</v>
      </c>
      <c r="F39" s="10" t="e">
        <f>D39/$D$35*100</f>
        <v>#REF!</v>
      </c>
    </row>
    <row r="40" spans="1:6" ht="12.75">
      <c r="A40" s="148"/>
      <c r="B40" s="23" t="s">
        <v>92</v>
      </c>
      <c r="C40" s="21" t="e">
        <f>SUM(C41:C44)</f>
        <v>#REF!</v>
      </c>
      <c r="D40" s="21" t="e">
        <f>SUM(D41:D44)</f>
        <v>#REF!</v>
      </c>
      <c r="E40" s="80" t="e">
        <f t="shared" si="3"/>
        <v>#REF!</v>
      </c>
      <c r="F40" s="22" t="e">
        <f>SUM(F41:F44)</f>
        <v>#REF!</v>
      </c>
    </row>
    <row r="41" spans="1:6" ht="12.75">
      <c r="A41" s="147">
        <f>Arkusz1!B99</f>
        <v>2920</v>
      </c>
      <c r="B41" s="9" t="s">
        <v>93</v>
      </c>
      <c r="C41" s="7">
        <f>Arkusz1!D99</f>
        <v>12674365</v>
      </c>
      <c r="D41" s="7">
        <f>Arkusz1!G99</f>
        <v>13062870</v>
      </c>
      <c r="E41" s="79">
        <f t="shared" si="3"/>
        <v>1.0306528177151282</v>
      </c>
      <c r="F41" s="10" t="e">
        <f>D41/$D$40*100</f>
        <v>#REF!</v>
      </c>
    </row>
    <row r="42" spans="1:6" ht="12.75">
      <c r="A42" s="147" t="e">
        <f>Arkusz1!#REF!</f>
        <v>#REF!</v>
      </c>
      <c r="B42" s="9" t="s">
        <v>135</v>
      </c>
      <c r="C42" s="7" t="e">
        <f>Arkusz1!#REF!</f>
        <v>#REF!</v>
      </c>
      <c r="D42" s="7" t="e">
        <f>Arkusz1!#REF!</f>
        <v>#REF!</v>
      </c>
      <c r="E42" s="79" t="e">
        <f t="shared" si="3"/>
        <v>#REF!</v>
      </c>
      <c r="F42" s="10"/>
    </row>
    <row r="43" spans="1:6" ht="12.75">
      <c r="A43" s="147">
        <f>Arkusz1!B100</f>
        <v>2920</v>
      </c>
      <c r="B43" s="9" t="s">
        <v>94</v>
      </c>
      <c r="C43" s="7">
        <f>Arkusz1!D100</f>
        <v>3099824</v>
      </c>
      <c r="D43" s="7">
        <f>Arkusz1!G100</f>
        <v>3801534</v>
      </c>
      <c r="E43" s="79">
        <f t="shared" si="3"/>
        <v>1.2263709165423586</v>
      </c>
      <c r="F43" s="10" t="e">
        <f>D43/$D$40*100</f>
        <v>#REF!</v>
      </c>
    </row>
    <row r="44" spans="1:6" ht="13.5" thickBot="1">
      <c r="A44" s="150" t="str">
        <f>Arkusz1!B101</f>
        <v>2920</v>
      </c>
      <c r="B44" s="11" t="s">
        <v>95</v>
      </c>
      <c r="C44" s="12">
        <f>Arkusz1!D101</f>
        <v>834101</v>
      </c>
      <c r="D44" s="12">
        <f>Arkusz1!G101</f>
        <v>1003271</v>
      </c>
      <c r="E44" s="85">
        <f t="shared" si="3"/>
        <v>1.2028171648277606</v>
      </c>
      <c r="F44" s="13" t="e">
        <f>D44/$D$40*100</f>
        <v>#REF!</v>
      </c>
    </row>
    <row r="45" spans="2:6" ht="13.5" thickTop="1">
      <c r="B45" s="25" t="s">
        <v>98</v>
      </c>
      <c r="C45" s="76"/>
      <c r="D45" s="5"/>
      <c r="E45" s="81"/>
      <c r="F45" s="5"/>
    </row>
    <row r="46" spans="2:6" ht="12.75">
      <c r="B46" s="6"/>
      <c r="C46" s="6"/>
      <c r="D46" s="5"/>
      <c r="E46" s="81"/>
      <c r="F46" s="5"/>
    </row>
  </sheetData>
  <printOptions/>
  <pageMargins left="0.7874015748031497" right="0.7874015748031497" top="0" bottom="0" header="0" footer="0"/>
  <pageSetup horizontalDpi="1200" verticalDpi="1200" orientation="portrait" paperSize="9" scale="75" r:id="rId1"/>
  <headerFooter alignWithMargins="0">
    <oddFooter>&amp;R6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SEPOLNO KR.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</dc:creator>
  <cp:keywords/>
  <dc:description/>
  <cp:lastModifiedBy>Starostwo Powiatowe</cp:lastModifiedBy>
  <cp:lastPrinted>2008-01-02T09:28:48Z</cp:lastPrinted>
  <dcterms:created xsi:type="dcterms:W3CDTF">2002-10-15T06:09:48Z</dcterms:created>
  <dcterms:modified xsi:type="dcterms:W3CDTF">2008-01-02T09:28:55Z</dcterms:modified>
  <cp:category/>
  <cp:version/>
  <cp:contentType/>
  <cp:contentStatus/>
</cp:coreProperties>
</file>